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codeName="EstaPasta_de_trabalho" defaultThemeVersion="124226"/>
  <xr:revisionPtr revIDLastSave="0" documentId="13_ncr:1_{99AD5598-1269-4CEB-8737-2A5BFBEFC785}" xr6:coauthVersionLast="47" xr6:coauthVersionMax="47" xr10:uidLastSave="{00000000-0000-0000-0000-000000000000}"/>
  <bookViews>
    <workbookView xWindow="-103" yWindow="-103" windowWidth="16663" windowHeight="9017" tabRatio="613" xr2:uid="{00000000-000D-0000-FFFF-FFFF00000000}"/>
  </bookViews>
  <sheets>
    <sheet name="Ameaças Avaliação" sheetId="6" r:id="rId1"/>
    <sheet name="Ameaças Estratégia" sheetId="8" r:id="rId2"/>
    <sheet name="Oportunidades" sheetId="9" state="hidden" r:id="rId3"/>
    <sheet name="Gráfico Severidade Automatico" sheetId="7" r:id="rId4"/>
    <sheet name=" Oportunidades" sheetId="10" r:id="rId5"/>
  </sheets>
  <definedNames>
    <definedName name="_xlnm.Print_Area" localSheetId="4">' Oportunidades'!$B$2:$K$28</definedName>
    <definedName name="_xlnm.Print_Area" localSheetId="0">'Ameaças Avaliação'!$B$1:$AO$26</definedName>
    <definedName name="_xlnm.Print_Area" localSheetId="1">'Ameaças Estratégia'!$B$2:$M$39</definedName>
    <definedName name="_xlnm.Print_Area" localSheetId="3">'Gráfico Severidade Automatico'!$E$1:$U$27</definedName>
    <definedName name="_xlnm.Print_Area" localSheetId="2">Oportunidades!$B$2:$J$49</definedName>
    <definedName name="_xlnm.Print_Titles" localSheetId="1">'Ameaças Estratégia'!$2:$8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6" l="1"/>
  <c r="G11" i="6" s="1"/>
  <c r="I11" i="6"/>
  <c r="J11" i="6" s="1"/>
  <c r="C18" i="8"/>
  <c r="C22" i="8"/>
  <c r="C26" i="8"/>
  <c r="C88" i="8"/>
  <c r="C85" i="8"/>
  <c r="C82" i="8"/>
  <c r="C79" i="8"/>
  <c r="C76" i="8"/>
  <c r="C73" i="8"/>
  <c r="C70" i="8"/>
  <c r="C67" i="8"/>
  <c r="F4" i="10"/>
  <c r="B88" i="8" l="1"/>
  <c r="B85" i="8"/>
  <c r="B82" i="8"/>
  <c r="B79" i="8"/>
  <c r="B76" i="8"/>
  <c r="B73" i="8"/>
  <c r="B70" i="8"/>
  <c r="B67" i="8"/>
  <c r="AJ34" i="6"/>
  <c r="AB34" i="6"/>
  <c r="X34" i="6"/>
  <c r="O34" i="6"/>
  <c r="P34" i="6" s="1"/>
  <c r="L34" i="6"/>
  <c r="M34" i="6" s="1"/>
  <c r="I34" i="6"/>
  <c r="J34" i="6" s="1"/>
  <c r="F34" i="6"/>
  <c r="G34" i="6" s="1"/>
  <c r="AJ33" i="6"/>
  <c r="AB33" i="6"/>
  <c r="X33" i="6"/>
  <c r="O33" i="6"/>
  <c r="P33" i="6" s="1"/>
  <c r="L33" i="6"/>
  <c r="M33" i="6" s="1"/>
  <c r="I33" i="6"/>
  <c r="J33" i="6" s="1"/>
  <c r="F33" i="6"/>
  <c r="G33" i="6" s="1"/>
  <c r="AJ32" i="6"/>
  <c r="AB32" i="6"/>
  <c r="X32" i="6"/>
  <c r="O32" i="6"/>
  <c r="P32" i="6" s="1"/>
  <c r="L32" i="6"/>
  <c r="M32" i="6" s="1"/>
  <c r="I32" i="6"/>
  <c r="J32" i="6" s="1"/>
  <c r="F32" i="6"/>
  <c r="G32" i="6" s="1"/>
  <c r="AJ31" i="6"/>
  <c r="AB31" i="6"/>
  <c r="X31" i="6"/>
  <c r="O31" i="6"/>
  <c r="P31" i="6" s="1"/>
  <c r="L31" i="6"/>
  <c r="M31" i="6" s="1"/>
  <c r="I31" i="6"/>
  <c r="J31" i="6" s="1"/>
  <c r="F31" i="6"/>
  <c r="G31" i="6" s="1"/>
  <c r="AJ30" i="6"/>
  <c r="AB30" i="6"/>
  <c r="X30" i="6"/>
  <c r="O30" i="6"/>
  <c r="P30" i="6" s="1"/>
  <c r="L30" i="6"/>
  <c r="M30" i="6" s="1"/>
  <c r="I30" i="6"/>
  <c r="J30" i="6" s="1"/>
  <c r="F30" i="6"/>
  <c r="G30" i="6" s="1"/>
  <c r="AJ29" i="6"/>
  <c r="AB29" i="6"/>
  <c r="X29" i="6"/>
  <c r="O29" i="6"/>
  <c r="P29" i="6" s="1"/>
  <c r="L29" i="6"/>
  <c r="M29" i="6" s="1"/>
  <c r="I29" i="6"/>
  <c r="J29" i="6" s="1"/>
  <c r="F29" i="6"/>
  <c r="G29" i="6" s="1"/>
  <c r="AJ28" i="6"/>
  <c r="AB28" i="6"/>
  <c r="X28" i="6"/>
  <c r="O28" i="6"/>
  <c r="P28" i="6" s="1"/>
  <c r="L28" i="6"/>
  <c r="M28" i="6" s="1"/>
  <c r="I28" i="6"/>
  <c r="J28" i="6" s="1"/>
  <c r="F28" i="6"/>
  <c r="G28" i="6" s="1"/>
  <c r="AJ27" i="6"/>
  <c r="AB27" i="6"/>
  <c r="X27" i="6"/>
  <c r="O27" i="6"/>
  <c r="P27" i="6" s="1"/>
  <c r="L27" i="6"/>
  <c r="M27" i="6" s="1"/>
  <c r="I27" i="6"/>
  <c r="J27" i="6" s="1"/>
  <c r="F27" i="6"/>
  <c r="G27" i="6" s="1"/>
  <c r="L23" i="6"/>
  <c r="M23" i="6" s="1"/>
  <c r="L22" i="6"/>
  <c r="M22" i="6" s="1"/>
  <c r="L21" i="6"/>
  <c r="M21" i="6" s="1"/>
  <c r="F21" i="6"/>
  <c r="G21" i="6" s="1"/>
  <c r="I23" i="6"/>
  <c r="J23" i="6" s="1"/>
  <c r="I22" i="6"/>
  <c r="J22" i="6" s="1"/>
  <c r="I21" i="6"/>
  <c r="J21" i="6" s="1"/>
  <c r="F23" i="6"/>
  <c r="G23" i="6" s="1"/>
  <c r="F22" i="6"/>
  <c r="G22" i="6" s="1"/>
  <c r="C52" i="8"/>
  <c r="C49" i="8"/>
  <c r="C46" i="8"/>
  <c r="C43" i="8"/>
  <c r="C40" i="8"/>
  <c r="C37" i="8"/>
  <c r="C34" i="8"/>
  <c r="C30" i="8"/>
  <c r="C55" i="8"/>
  <c r="C58" i="8"/>
  <c r="C61" i="8"/>
  <c r="C64" i="8"/>
  <c r="B64" i="8"/>
  <c r="B61" i="8"/>
  <c r="B58" i="8"/>
  <c r="B55" i="8"/>
  <c r="B52" i="8"/>
  <c r="B49" i="8"/>
  <c r="B46" i="8"/>
  <c r="B43" i="8"/>
  <c r="B40" i="8"/>
  <c r="B37" i="8"/>
  <c r="B34" i="8"/>
  <c r="B30" i="8"/>
  <c r="B26" i="8"/>
  <c r="B22" i="8"/>
  <c r="B18" i="8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AJ21" i="6"/>
  <c r="AJ22" i="6"/>
  <c r="AJ23" i="6"/>
  <c r="AJ24" i="6"/>
  <c r="AJ25" i="6"/>
  <c r="AJ26" i="6"/>
  <c r="AB21" i="6"/>
  <c r="AB22" i="6"/>
  <c r="AB23" i="6"/>
  <c r="AB24" i="6"/>
  <c r="AB25" i="6"/>
  <c r="AB26" i="6"/>
  <c r="X21" i="6"/>
  <c r="X22" i="6"/>
  <c r="X23" i="6"/>
  <c r="X24" i="6"/>
  <c r="X25" i="6"/>
  <c r="X26" i="6"/>
  <c r="AL29" i="6" l="1"/>
  <c r="AL31" i="6"/>
  <c r="AL28" i="6"/>
  <c r="AL27" i="6"/>
  <c r="Q29" i="6"/>
  <c r="R29" i="6" s="1"/>
  <c r="AL30" i="6"/>
  <c r="Q33" i="6"/>
  <c r="R33" i="6" s="1"/>
  <c r="AL32" i="6"/>
  <c r="AL33" i="6"/>
  <c r="AL21" i="6"/>
  <c r="Q32" i="6"/>
  <c r="R32" i="6" s="1"/>
  <c r="AL34" i="6"/>
  <c r="Q28" i="6"/>
  <c r="R28" i="6" s="1"/>
  <c r="Q27" i="6"/>
  <c r="R27" i="6" s="1"/>
  <c r="Q30" i="6"/>
  <c r="R30" i="6" s="1"/>
  <c r="Q31" i="6"/>
  <c r="R31" i="6" s="1"/>
  <c r="Q34" i="6"/>
  <c r="R34" i="6" s="1"/>
  <c r="Q21" i="6"/>
  <c r="R21" i="6" s="1"/>
  <c r="Q23" i="6"/>
  <c r="R23" i="6" s="1"/>
  <c r="Q22" i="6"/>
  <c r="R22" i="6" s="1"/>
  <c r="AL26" i="6"/>
  <c r="AL25" i="6"/>
  <c r="AL24" i="6"/>
  <c r="AL23" i="6"/>
  <c r="AL22" i="6"/>
  <c r="AM21" i="6" l="1"/>
  <c r="AT29" i="6"/>
  <c r="AS33" i="6"/>
  <c r="AM32" i="6"/>
  <c r="AM31" i="6"/>
  <c r="AM29" i="6"/>
  <c r="AR29" i="6"/>
  <c r="AU29" i="6"/>
  <c r="AM28" i="6"/>
  <c r="AM27" i="6"/>
  <c r="AR32" i="6"/>
  <c r="AR33" i="6"/>
  <c r="AT33" i="6"/>
  <c r="AS29" i="6"/>
  <c r="AS32" i="6"/>
  <c r="AT32" i="6"/>
  <c r="AM33" i="6"/>
  <c r="AU33" i="6"/>
  <c r="AU32" i="6"/>
  <c r="AR30" i="6"/>
  <c r="AU30" i="6"/>
  <c r="AT30" i="6"/>
  <c r="AS30" i="6"/>
  <c r="AM30" i="6"/>
  <c r="AU27" i="6"/>
  <c r="AT27" i="6"/>
  <c r="AS27" i="6"/>
  <c r="AR27" i="6"/>
  <c r="AU31" i="6"/>
  <c r="AT31" i="6"/>
  <c r="AS31" i="6"/>
  <c r="AR31" i="6"/>
  <c r="AR34" i="6"/>
  <c r="AU34" i="6"/>
  <c r="AT34" i="6"/>
  <c r="AS34" i="6"/>
  <c r="AM34" i="6"/>
  <c r="AT28" i="6"/>
  <c r="AS28" i="6"/>
  <c r="AR28" i="6"/>
  <c r="AU28" i="6"/>
  <c r="AM23" i="6"/>
  <c r="AM22" i="6"/>
  <c r="O12" i="6"/>
  <c r="P12" i="6" s="1"/>
  <c r="O13" i="6"/>
  <c r="P13" i="6" s="1"/>
  <c r="L12" i="6"/>
  <c r="M12" i="6" s="1"/>
  <c r="L13" i="6"/>
  <c r="M13" i="6" s="1"/>
  <c r="I12" i="6"/>
  <c r="J12" i="6" s="1"/>
  <c r="I13" i="6"/>
  <c r="J13" i="6" s="1"/>
  <c r="F12" i="6"/>
  <c r="G12" i="6" s="1"/>
  <c r="F13" i="6"/>
  <c r="G13" i="6" s="1"/>
  <c r="AJ12" i="6"/>
  <c r="AJ13" i="6"/>
  <c r="AB12" i="6"/>
  <c r="AB13" i="6"/>
  <c r="X12" i="6"/>
  <c r="X13" i="6"/>
  <c r="AR21" i="6"/>
  <c r="AS21" i="6"/>
  <c r="AT21" i="6"/>
  <c r="AU21" i="6"/>
  <c r="AR22" i="6"/>
  <c r="AS22" i="6"/>
  <c r="AT22" i="6"/>
  <c r="AU22" i="6"/>
  <c r="AR23" i="6"/>
  <c r="AS23" i="6"/>
  <c r="AT23" i="6"/>
  <c r="AU23" i="6"/>
  <c r="AO33" i="6" l="1"/>
  <c r="AO29" i="6"/>
  <c r="AO32" i="6"/>
  <c r="AO31" i="6"/>
  <c r="AO27" i="6"/>
  <c r="AO30" i="6"/>
  <c r="AO28" i="6"/>
  <c r="AO34" i="6"/>
  <c r="AO23" i="6"/>
  <c r="AO21" i="6"/>
  <c r="AO22" i="6"/>
  <c r="E52" i="8" s="1"/>
  <c r="AL12" i="6"/>
  <c r="AL13" i="6"/>
  <c r="Q13" i="6"/>
  <c r="R13" i="6" s="1"/>
  <c r="Q12" i="6"/>
  <c r="R12" i="6" s="1"/>
  <c r="L26" i="6"/>
  <c r="M26" i="6" s="1"/>
  <c r="I26" i="6"/>
  <c r="J26" i="6" s="1"/>
  <c r="F26" i="6"/>
  <c r="G26" i="6" s="1"/>
  <c r="L25" i="6"/>
  <c r="M25" i="6" s="1"/>
  <c r="I25" i="6"/>
  <c r="J25" i="6" s="1"/>
  <c r="F25" i="6"/>
  <c r="AN27" i="6" l="1"/>
  <c r="E67" i="8"/>
  <c r="AN34" i="6"/>
  <c r="E88" i="8"/>
  <c r="AN28" i="6"/>
  <c r="E70" i="8"/>
  <c r="AN32" i="6"/>
  <c r="E82" i="8"/>
  <c r="AN30" i="6"/>
  <c r="E76" i="8"/>
  <c r="AN29" i="6"/>
  <c r="E73" i="8"/>
  <c r="AN31" i="6"/>
  <c r="E79" i="8"/>
  <c r="AN33" i="6"/>
  <c r="E85" i="8"/>
  <c r="AN21" i="6"/>
  <c r="E49" i="8"/>
  <c r="AN23" i="6"/>
  <c r="E55" i="8"/>
  <c r="Q26" i="6"/>
  <c r="R26" i="6" s="1"/>
  <c r="AM26" i="6" s="1"/>
  <c r="G25" i="6"/>
  <c r="Q25" i="6" s="1"/>
  <c r="R25" i="6" s="1"/>
  <c r="AM25" i="6" s="1"/>
  <c r="AN22" i="6"/>
  <c r="AR12" i="6"/>
  <c r="AR13" i="6"/>
  <c r="AU13" i="6"/>
  <c r="AT13" i="6"/>
  <c r="AS13" i="6"/>
  <c r="AU12" i="6"/>
  <c r="AT12" i="6"/>
  <c r="AS12" i="6"/>
  <c r="AJ19" i="6"/>
  <c r="AB19" i="6"/>
  <c r="X19" i="6"/>
  <c r="O19" i="6"/>
  <c r="P19" i="6" s="1"/>
  <c r="L19" i="6"/>
  <c r="M19" i="6" s="1"/>
  <c r="I19" i="6"/>
  <c r="J19" i="6" s="1"/>
  <c r="F19" i="6"/>
  <c r="G19" i="6" s="1"/>
  <c r="AJ18" i="6"/>
  <c r="AB18" i="6"/>
  <c r="X18" i="6"/>
  <c r="O18" i="6"/>
  <c r="P18" i="6" s="1"/>
  <c r="L18" i="6"/>
  <c r="M18" i="6" s="1"/>
  <c r="I18" i="6"/>
  <c r="J18" i="6" s="1"/>
  <c r="F18" i="6"/>
  <c r="G18" i="6" s="1"/>
  <c r="AR26" i="6" l="1"/>
  <c r="AS26" i="6"/>
  <c r="AU26" i="6"/>
  <c r="AT26" i="6"/>
  <c r="AU25" i="6"/>
  <c r="AS25" i="6"/>
  <c r="AT25" i="6"/>
  <c r="AR25" i="6"/>
  <c r="AO12" i="6"/>
  <c r="AO13" i="6"/>
  <c r="Q19" i="6"/>
  <c r="R19" i="6" s="1"/>
  <c r="AL19" i="6"/>
  <c r="AL18" i="6"/>
  <c r="Q18" i="6"/>
  <c r="R18" i="6" s="1"/>
  <c r="L24" i="6"/>
  <c r="M24" i="6" s="1"/>
  <c r="L20" i="6"/>
  <c r="M20" i="6" s="1"/>
  <c r="L17" i="6"/>
  <c r="M17" i="6" s="1"/>
  <c r="L16" i="6"/>
  <c r="M16" i="6" s="1"/>
  <c r="L15" i="6"/>
  <c r="M15" i="6" s="1"/>
  <c r="L14" i="6"/>
  <c r="M14" i="6" s="1"/>
  <c r="L11" i="6"/>
  <c r="M11" i="6" s="1"/>
  <c r="I24" i="6"/>
  <c r="J24" i="6" s="1"/>
  <c r="I20" i="6"/>
  <c r="J20" i="6" s="1"/>
  <c r="I17" i="6"/>
  <c r="J17" i="6" s="1"/>
  <c r="I16" i="6"/>
  <c r="J16" i="6" s="1"/>
  <c r="I15" i="6"/>
  <c r="J15" i="6" s="1"/>
  <c r="I14" i="6"/>
  <c r="J14" i="6" s="1"/>
  <c r="F24" i="6"/>
  <c r="G24" i="6" s="1"/>
  <c r="F20" i="6"/>
  <c r="G20" i="6" s="1"/>
  <c r="F17" i="6"/>
  <c r="G17" i="6" s="1"/>
  <c r="F16" i="6"/>
  <c r="G16" i="6" s="1"/>
  <c r="F15" i="6"/>
  <c r="G15" i="6" s="1"/>
  <c r="F14" i="6"/>
  <c r="G14" i="6" s="1"/>
  <c r="L10" i="6"/>
  <c r="M10" i="6" s="1"/>
  <c r="I10" i="6"/>
  <c r="J10" i="6" s="1"/>
  <c r="F10" i="6"/>
  <c r="G10" i="6" s="1"/>
  <c r="E4" i="8"/>
  <c r="AN13" i="6" l="1"/>
  <c r="E22" i="8"/>
  <c r="AN12" i="6"/>
  <c r="E18" i="8"/>
  <c r="Q24" i="6"/>
  <c r="R24" i="6" s="1"/>
  <c r="AM24" i="6" s="1"/>
  <c r="AO25" i="6"/>
  <c r="AO26" i="6"/>
  <c r="AT19" i="6"/>
  <c r="AU19" i="6"/>
  <c r="AS19" i="6"/>
  <c r="AR19" i="6"/>
  <c r="AR18" i="6"/>
  <c r="AU18" i="6"/>
  <c r="AS18" i="6"/>
  <c r="AT18" i="6"/>
  <c r="AM19" i="6"/>
  <c r="AM18" i="6"/>
  <c r="AJ10" i="6"/>
  <c r="AB10" i="6"/>
  <c r="X10" i="6"/>
  <c r="O10" i="6"/>
  <c r="P10" i="6" s="1"/>
  <c r="Q10" i="6" s="1"/>
  <c r="AJ20" i="6"/>
  <c r="AB20" i="6"/>
  <c r="X20" i="6"/>
  <c r="O20" i="6"/>
  <c r="P20" i="6" s="1"/>
  <c r="AJ17" i="6"/>
  <c r="AB17" i="6"/>
  <c r="X17" i="6"/>
  <c r="O17" i="6"/>
  <c r="P17" i="6" s="1"/>
  <c r="AJ16" i="6"/>
  <c r="AB16" i="6"/>
  <c r="X16" i="6"/>
  <c r="O16" i="6"/>
  <c r="P16" i="6" s="1"/>
  <c r="AJ15" i="6"/>
  <c r="AB15" i="6"/>
  <c r="X15" i="6"/>
  <c r="O15" i="6"/>
  <c r="P15" i="6" s="1"/>
  <c r="AJ14" i="6"/>
  <c r="AB14" i="6"/>
  <c r="X14" i="6"/>
  <c r="O14" i="6"/>
  <c r="P14" i="6" s="1"/>
  <c r="AJ11" i="6"/>
  <c r="AB11" i="6"/>
  <c r="X11" i="6"/>
  <c r="O11" i="6"/>
  <c r="P11" i="6" s="1"/>
  <c r="AN26" i="6" l="1"/>
  <c r="E64" i="8"/>
  <c r="AN25" i="6"/>
  <c r="E61" i="8"/>
  <c r="AO19" i="6"/>
  <c r="E43" i="8" s="1"/>
  <c r="AO18" i="6"/>
  <c r="E40" i="8" s="1"/>
  <c r="Q16" i="6"/>
  <c r="R16" i="6" s="1"/>
  <c r="AL15" i="6"/>
  <c r="AL16" i="6"/>
  <c r="AL14" i="6"/>
  <c r="Q20" i="6"/>
  <c r="R20" i="6" s="1"/>
  <c r="Q17" i="6"/>
  <c r="R17" i="6" s="1"/>
  <c r="AL11" i="6"/>
  <c r="R10" i="6"/>
  <c r="AL10" i="6"/>
  <c r="Q15" i="6"/>
  <c r="AL17" i="6"/>
  <c r="AL20" i="6"/>
  <c r="Q11" i="6"/>
  <c r="R11" i="6" s="1"/>
  <c r="Q14" i="6"/>
  <c r="R14" i="6" s="1"/>
  <c r="AS24" i="6" l="1"/>
  <c r="AR24" i="6"/>
  <c r="AT24" i="6"/>
  <c r="AU24" i="6"/>
  <c r="AU20" i="6"/>
  <c r="AR20" i="6"/>
  <c r="AS20" i="6"/>
  <c r="AT20" i="6"/>
  <c r="AU17" i="6"/>
  <c r="AT17" i="6"/>
  <c r="AS17" i="6"/>
  <c r="AR17" i="6"/>
  <c r="AU11" i="6"/>
  <c r="AT11" i="6"/>
  <c r="AS11" i="6"/>
  <c r="AR11" i="6"/>
  <c r="AR16" i="6"/>
  <c r="AT16" i="6"/>
  <c r="AS16" i="6"/>
  <c r="AU16" i="6"/>
  <c r="R15" i="6"/>
  <c r="AM15" i="6" s="1"/>
  <c r="AU14" i="6"/>
  <c r="AT14" i="6"/>
  <c r="AS14" i="6"/>
  <c r="AR14" i="6"/>
  <c r="AN18" i="6"/>
  <c r="AN19" i="6"/>
  <c r="AM11" i="6"/>
  <c r="AM16" i="6"/>
  <c r="AM20" i="6"/>
  <c r="AM17" i="6"/>
  <c r="AM14" i="6"/>
  <c r="AM10" i="6"/>
  <c r="C14" i="8"/>
  <c r="C10" i="8"/>
  <c r="AO16" i="6" l="1"/>
  <c r="E34" i="8" s="1"/>
  <c r="AO24" i="6"/>
  <c r="AO20" i="6"/>
  <c r="E46" i="8" s="1"/>
  <c r="AO17" i="6"/>
  <c r="E37" i="8" s="1"/>
  <c r="AR15" i="6"/>
  <c r="AT15" i="6"/>
  <c r="AS15" i="6"/>
  <c r="AU15" i="6"/>
  <c r="AO14" i="6"/>
  <c r="E26" i="8" s="1"/>
  <c r="B14" i="8"/>
  <c r="B10" i="8"/>
  <c r="AN24" i="6" l="1"/>
  <c r="E58" i="8"/>
  <c r="AO15" i="6"/>
  <c r="E30" i="8" s="1"/>
  <c r="AU10" i="6"/>
  <c r="AS10" i="6"/>
  <c r="AT10" i="6"/>
  <c r="AR10" i="6"/>
  <c r="AO11" i="6" l="1"/>
  <c r="AO10" i="6"/>
  <c r="AN10" i="6" s="1"/>
  <c r="AN17" i="6"/>
  <c r="AN14" i="6"/>
  <c r="AN15" i="6"/>
  <c r="AN16" i="6"/>
  <c r="AN11" i="6" l="1"/>
  <c r="E14" i="8"/>
  <c r="AN20" i="6"/>
  <c r="E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02BECC79-C7B6-432C-BAE7-A35F36EF925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Identificar riscos do processo
</t>
        </r>
      </text>
    </comment>
    <comment ref="E6" authorId="0" shapeId="0" xr:uid="{C1BC1FE3-0583-4AB2-97A7-DA61F9083E0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Avaliar </t>
        </r>
        <r>
          <rPr>
            <sz val="9"/>
            <color indexed="81"/>
            <rFont val="Segoe UI"/>
            <family val="2"/>
          </rPr>
          <t>de acordo com a tabela do Anexo I do Procedimento</t>
        </r>
      </text>
    </comment>
    <comment ref="T6" authorId="0" shapeId="0" xr:uid="{4E9F1F5B-8F5F-4839-86E3-D14B709A811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Conceitos estão na tabela do Anexo II do Procedimento</t>
        </r>
      </text>
    </comment>
    <comment ref="AO6" authorId="0" shapeId="0" xr:uid="{F9727C3E-9B8A-44BF-8BA7-3E08D1D93BD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
</t>
        </r>
      </text>
    </comment>
    <comment ref="T8" authorId="0" shapeId="0" xr:uid="{95C6988F-FEDB-433C-AD08-0CB40C36A007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</t>
        </r>
        <r>
          <rPr>
            <b/>
            <sz val="8"/>
            <color indexed="81"/>
            <rFont val="Segoe UI"/>
            <family val="2"/>
          </rPr>
          <t xml:space="preserve">plano preventivo </t>
        </r>
        <r>
          <rPr>
            <sz val="8"/>
            <color indexed="81"/>
            <rFont val="Segoe UI"/>
            <family val="2"/>
          </rPr>
          <t>monitorando o processo e minimizando o impacto caso o risco ocorra</t>
        </r>
      </text>
    </comment>
    <comment ref="U8" authorId="0" shapeId="0" xr:uid="{39DF00CE-C705-4E7B-8382-FB70B394D22E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</t>
        </r>
        <r>
          <rPr>
            <b/>
            <sz val="8"/>
            <color indexed="81"/>
            <rFont val="Segoe UI"/>
            <family val="2"/>
          </rPr>
          <t xml:space="preserve">plano de contingência </t>
        </r>
        <r>
          <rPr>
            <sz val="8"/>
            <color indexed="81"/>
            <rFont val="Segoe UI"/>
            <family val="2"/>
          </rPr>
          <t>minimizando o impacto caso o risco ocorra</t>
        </r>
      </text>
    </comment>
    <comment ref="V8" authorId="0" shapeId="0" xr:uid="{D64EBF6A-BCAC-4427-B23C-285DA5109F2F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controle preventivo ou de contingência, </t>
        </r>
        <r>
          <rPr>
            <b/>
            <sz val="8"/>
            <color indexed="81"/>
            <rFont val="Segoe UI"/>
            <family val="2"/>
          </rPr>
          <t>mas apresentam falhas</t>
        </r>
      </text>
    </comment>
    <comment ref="Z8" authorId="0" shapeId="0" xr:uid="{C158ED7C-F174-4558-B47F-78D104ED5748}">
      <text>
        <r>
          <rPr>
            <b/>
            <sz val="9"/>
            <color indexed="81"/>
            <rFont val="Segoe UI"/>
            <family val="2"/>
          </rPr>
          <t>Autor:
Existe</t>
        </r>
        <r>
          <rPr>
            <sz val="9"/>
            <color indexed="81"/>
            <rFont val="Segoe UI"/>
            <family val="2"/>
          </rPr>
          <t xml:space="preserve"> sistema automatizado ou software associado ao controle.</t>
        </r>
      </text>
    </comment>
    <comment ref="AA8" authorId="0" shapeId="0" xr:uid="{3B9A0BCE-F23D-4006-965A-5A50A5032858}">
      <text>
        <r>
          <rPr>
            <b/>
            <sz val="9"/>
            <color indexed="81"/>
            <rFont val="Segoe UI"/>
            <family val="2"/>
          </rPr>
          <t xml:space="preserve">Autor:
Não </t>
        </r>
        <r>
          <rPr>
            <sz val="9"/>
            <color indexed="81"/>
            <rFont val="Segoe UI"/>
            <family val="2"/>
          </rPr>
          <t>existe sistema automatizado ou software associado ao controle. Controle é manual.</t>
        </r>
      </text>
    </comment>
    <comment ref="AD8" authorId="0" shapeId="0" xr:uid="{213310EE-08FA-47D6-AF2B-66565EC599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ano</t>
        </r>
      </text>
    </comment>
    <comment ref="AE8" authorId="0" shapeId="0" xr:uid="{610E615B-5EDB-4AF0-8F0E-3B752E494B1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</t>
        </r>
        <r>
          <rPr>
            <b/>
            <sz val="9"/>
            <color indexed="81"/>
            <rFont val="Segoe UI"/>
            <family val="2"/>
          </rPr>
          <t xml:space="preserve"> semestre</t>
        </r>
      </text>
    </comment>
    <comment ref="AF8" authorId="0" shapeId="0" xr:uid="{3AF0C029-AAD1-42AB-9D9B-6C16F5885FB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</t>
        </r>
        <r>
          <rPr>
            <b/>
            <sz val="9"/>
            <color indexed="81"/>
            <rFont val="Segoe UI"/>
            <family val="2"/>
          </rPr>
          <t xml:space="preserve"> trimestre</t>
        </r>
      </text>
    </comment>
    <comment ref="AG8" authorId="0" shapeId="0" xr:uid="{B2F65CFE-2F66-40D9-A3BF-D7449ACFD29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mês</t>
        </r>
      </text>
    </comment>
    <comment ref="AH8" authorId="0" shapeId="0" xr:uid="{158FEAD9-7B9F-41ED-B4DE-FE809841D33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semana</t>
        </r>
      </text>
    </comment>
    <comment ref="AI8" authorId="0" shapeId="0" xr:uid="{ADFFB979-A973-4CDF-B99A-20140849115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ou mais vezes </t>
        </r>
        <r>
          <rPr>
            <b/>
            <sz val="9"/>
            <color indexed="81"/>
            <rFont val="Segoe UI"/>
            <family val="2"/>
          </rPr>
          <t>por dia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D55FFAE9-6AA3-4C19-8454-416358834E8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</t>
        </r>
      </text>
    </comment>
    <comment ref="E6" authorId="0" shapeId="0" xr:uid="{00280364-83C9-4516-952B-7756261A3D4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</t>
        </r>
      </text>
    </comment>
    <comment ref="H6" authorId="0" shapeId="0" xr:uid="{F40B3AB9-B6AF-434F-B306-E65C793CB963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Classificar
Evitar
Mitigar
Transferir
Aceitar</t>
        </r>
      </text>
    </comment>
    <comment ref="J6" authorId="0" shapeId="0" xr:uid="{77A107F5-3545-4844-A0E4-7864F53444CD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Dono do Risco: Gestor ou colaborador responsável pelo risco</t>
        </r>
      </text>
    </comment>
    <comment ref="L6" authorId="0" shapeId="0" xr:uid="{3FC96C31-31BB-4315-BBB9-A98268D3BB6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Propor ações de acordo com Anexo III do Procedimento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90E3E23E-C595-43F0-8CE0-5A40F8F2A0F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7"/>
            <color indexed="81"/>
            <rFont val="Segoe UI"/>
            <family val="2"/>
          </rPr>
          <t>Identificar oportunidades de adoção de novas práticas, conceitos, materiais e tecnologias, inovação, abertura de novos mercados, abordagem de novos clientes, construção de parcerias, alterações contratuais e melhorias técnicas benéficas à competitividade, resultado e melhoria dos processos.</t>
        </r>
      </text>
    </comment>
    <comment ref="F6" authorId="0" shapeId="0" xr:uid="{956D31D9-CEA5-4636-B25C-37E725DE2BAE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Classificar oportunidades de acordo com Anexo IV do Procedimento.
</t>
        </r>
        <r>
          <rPr>
            <sz val="7"/>
            <color indexed="81"/>
            <rFont val="Segoe UI"/>
            <family val="2"/>
          </rPr>
          <t>Provocar
Compartilhar
Melhorar
Aceitar</t>
        </r>
      </text>
    </comment>
    <comment ref="H6" authorId="0" shapeId="0" xr:uid="{28B495A7-9AF3-4F43-9CD7-15ED0BD6F9D8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Dono do Risco: Gestor ou colaborador responsável pelo risco</t>
        </r>
      </text>
    </comment>
    <comment ref="J6" authorId="0" shapeId="0" xr:uid="{4053BC45-9443-4E12-AC7D-8D17C8CAFB3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Propor ações de acordo com tabela do Anexo IV do Procedimento</t>
        </r>
      </text>
    </comment>
  </commentList>
</comments>
</file>

<file path=xl/sharedStrings.xml><?xml version="1.0" encoding="utf-8"?>
<sst xmlns="http://schemas.openxmlformats.org/spreadsheetml/2006/main" count="322" uniqueCount="157">
  <si>
    <t>Item</t>
  </si>
  <si>
    <t>Financeiro</t>
  </si>
  <si>
    <t>Legal</t>
  </si>
  <si>
    <t>Características</t>
  </si>
  <si>
    <t>Controle Inexistente</t>
  </si>
  <si>
    <t>Tipo</t>
  </si>
  <si>
    <t>Frequência</t>
  </si>
  <si>
    <t>Anual</t>
  </si>
  <si>
    <t>Trimestral</t>
  </si>
  <si>
    <t>Mensal</t>
  </si>
  <si>
    <t>Semanal</t>
  </si>
  <si>
    <t>Diário</t>
  </si>
  <si>
    <t>N.A.</t>
  </si>
  <si>
    <t>Média</t>
  </si>
  <si>
    <t>Controle-chave efetivo</t>
  </si>
  <si>
    <t>Controle-chave e compensatório Não Efetivo</t>
  </si>
  <si>
    <t>Automatizado</t>
  </si>
  <si>
    <t>Manual</t>
  </si>
  <si>
    <t>Administrável</t>
  </si>
  <si>
    <t>Indesejável</t>
  </si>
  <si>
    <t>Intolerável</t>
  </si>
  <si>
    <t>Desprezível</t>
  </si>
  <si>
    <t>Avaliação de Impacto</t>
  </si>
  <si>
    <t>Pontos</t>
  </si>
  <si>
    <t>Inf. Média</t>
  </si>
  <si>
    <t>X</t>
  </si>
  <si>
    <t>Controle Compensatório efetivo</t>
  </si>
  <si>
    <t>Probabilidade</t>
  </si>
  <si>
    <t>Baixo</t>
  </si>
  <si>
    <t>Moderado</t>
  </si>
  <si>
    <t>Significativo</t>
  </si>
  <si>
    <t>Alto</t>
  </si>
  <si>
    <t>Impacto</t>
  </si>
  <si>
    <t>Ações / Monitoramento</t>
  </si>
  <si>
    <t>Responsável</t>
  </si>
  <si>
    <t>Direcionamento Estratégico</t>
  </si>
  <si>
    <t>BOM</t>
  </si>
  <si>
    <t>E-mail e ata de reunião.</t>
  </si>
  <si>
    <t>Considerar a participação de no mínimo 2 (dois) representates da CRASA em reuniões de negociação comercial com clientes e fornecedores;</t>
  </si>
  <si>
    <t>Registrar em atas as reuniões de negociação comercial com clientes e fornecedores;</t>
  </si>
  <si>
    <t>Guilherme Malucelli Machado</t>
  </si>
  <si>
    <t>Elaborar ata de reuniões de negociações comercias com clientes e fornecedores</t>
  </si>
  <si>
    <t>Realizar a comunicação e o envio da declaração por e-mail.</t>
  </si>
  <si>
    <t>Solicitar declaração de atendimento às normas descritas no item "7.6. Relação com Parceiros" do Código de Ética e Conduta;</t>
  </si>
  <si>
    <t>Qualificação de parceiros</t>
  </si>
  <si>
    <t>Fazer acordo de confidencialidade com parceiros, quando do desenvolvimento de estudos de engenharia e estratégias técnicas / comerciais, afim de garantir o sigilo de informações;</t>
  </si>
  <si>
    <t>Acordo de confidencialidade com parceiros</t>
  </si>
  <si>
    <t>Solicitar declaração de atendimento às normas descritas no item "7.10. Relação com Fornecedores" do Código de Ética e Conduta;</t>
  </si>
  <si>
    <t>Criar modelo de declaração de atendimento às normas descritas no item "7.10. Relação com Fornecedores" do Código de Ética e Conduta;</t>
  </si>
  <si>
    <t>Qualificação de fornecedores que atendam às normas do Código de Ética e Conduta</t>
  </si>
  <si>
    <t>E-mail.</t>
  </si>
  <si>
    <t>Incluir no modelo de solcitação de proposta as normas a serem atendidas pelos fornecedores conforme item "7.10. Relação com Fornecedores" do Código de Ética e Conduta;</t>
  </si>
  <si>
    <t>Criar modelos de solicitações de proposta para materiais e serviços, contendo escopo, prazo e condições para apresentação da proposta;</t>
  </si>
  <si>
    <t>Padrão para cotações de materiais e serviços</t>
  </si>
  <si>
    <t>BOM/RO/GR</t>
  </si>
  <si>
    <t>Identificação das Oportunidades</t>
  </si>
  <si>
    <t>Oportunidades</t>
  </si>
  <si>
    <t>1.</t>
  </si>
  <si>
    <t>2.</t>
  </si>
  <si>
    <t>3.</t>
  </si>
  <si>
    <t>4.</t>
  </si>
  <si>
    <t>5.</t>
  </si>
  <si>
    <t>6.</t>
  </si>
  <si>
    <t>7.</t>
  </si>
  <si>
    <t>8.</t>
  </si>
  <si>
    <t>Identificação de Riscos</t>
  </si>
  <si>
    <t>:</t>
  </si>
  <si>
    <r>
      <rPr>
        <b/>
        <sz val="8"/>
        <color indexed="8"/>
        <rFont val="IBM Plex Sans"/>
        <family val="2"/>
      </rPr>
      <t>Imagem</t>
    </r>
    <r>
      <rPr>
        <b/>
        <sz val="9"/>
        <color indexed="8"/>
        <rFont val="IBM Plex Sans"/>
        <family val="2"/>
      </rPr>
      <t xml:space="preserve">
</t>
    </r>
    <r>
      <rPr>
        <sz val="7"/>
        <color indexed="8"/>
        <rFont val="IBM Plex Sans"/>
        <family val="2"/>
      </rPr>
      <t>(percepção negativa)</t>
    </r>
  </si>
  <si>
    <t>Avaliação de Probabilidade</t>
  </si>
  <si>
    <t>Severidade</t>
  </si>
  <si>
    <t>SEVERIDADE</t>
  </si>
  <si>
    <t>Identificação dos Riscos</t>
  </si>
  <si>
    <t>Mitigar</t>
  </si>
  <si>
    <t>Transferir</t>
  </si>
  <si>
    <t>Aceitar</t>
  </si>
  <si>
    <t>Estratégia</t>
  </si>
  <si>
    <t>Compartilhar</t>
  </si>
  <si>
    <t>Melhorar</t>
  </si>
  <si>
    <t>Evitar</t>
  </si>
  <si>
    <t>Provocar</t>
  </si>
  <si>
    <t>PROCESSO GESTÃO DE PROPRIEDADES</t>
  </si>
  <si>
    <t>9.</t>
  </si>
  <si>
    <t>10.</t>
  </si>
  <si>
    <t>11.</t>
  </si>
  <si>
    <t>12.</t>
  </si>
  <si>
    <t>13.</t>
  </si>
  <si>
    <t>14.</t>
  </si>
  <si>
    <t>15.</t>
  </si>
  <si>
    <t>MATRIZ DE RISCOS - OPORTUNIDADES</t>
  </si>
  <si>
    <t>MATRIZ DE RISCOS - AMEAÇAS</t>
  </si>
  <si>
    <t>MATRIZ DE RISCO - AMEAÇAS - PLANO DE AÇÃO</t>
  </si>
  <si>
    <t>Semestral</t>
  </si>
  <si>
    <t>18.</t>
  </si>
  <si>
    <t>19.</t>
  </si>
  <si>
    <t>20.</t>
  </si>
  <si>
    <t>21.</t>
  </si>
  <si>
    <t>22.</t>
  </si>
  <si>
    <t>23.</t>
  </si>
  <si>
    <t>24.</t>
  </si>
  <si>
    <t>25.</t>
  </si>
  <si>
    <t>16.</t>
  </si>
  <si>
    <t>17.</t>
  </si>
  <si>
    <t>Data:</t>
  </si>
  <si>
    <t>FOR.CRASA.QLD.005-02</t>
  </si>
  <si>
    <t>Pouco conhecimento do instrumento contratual</t>
  </si>
  <si>
    <t>Reunião semanal com gerentes de contrato e diretores corporativos</t>
  </si>
  <si>
    <t>Alinhar previa e regularmente as estratégias da CRASA às diretrizes dos sócios.</t>
  </si>
  <si>
    <t>Estimular a utilização de Melhores Práticas de administração contratual com controles, formalização e alertas</t>
  </si>
  <si>
    <t>Promover o máximo entendimento dos termos dos Contratos.</t>
  </si>
  <si>
    <t>Capacitar gestores para os novos desafios do negócio.</t>
  </si>
  <si>
    <t>Capacitar gestores para administração contratual.</t>
  </si>
  <si>
    <t>Multiplicação de boas práticas nos projetos.</t>
  </si>
  <si>
    <t>Capacitar gestores para administração contratual atrelada ao negócio.</t>
  </si>
  <si>
    <t>SUPERINTENDÊNCIA DE OBRAS</t>
  </si>
  <si>
    <t>Desgastes com sócios na gestão contratual em Consórcio/SPE (opiniões divergentes, dificuldades de alinhamento, etc)(Compliance, Cultura e Gestão). Cultura operacional divergente.</t>
  </si>
  <si>
    <t xml:space="preserve">Necessidade de mão de obra qualificada para os novos projetos. </t>
  </si>
  <si>
    <t>Perda de prazo para notificação dos desequilibrios contratuais e apresentação dos pleitos, escolha de estratégia inadequada ou erro na apuração.</t>
  </si>
  <si>
    <t>Fragilidade no background de engenharia (experiência em obras, gestão, softwares e inglês).</t>
  </si>
  <si>
    <t>Fragilidade na estruturação das SPEs e nos critérios de elaboração do Cronograma de Aportes, aquisição de equipamentos e cenários para distribuição de resultados</t>
  </si>
  <si>
    <t>Fragilidades nas negociações, estruturação e gestão de contratos de fornecedores/prestadores de serviços devido ao ambiente de mercado aquecido</t>
  </si>
  <si>
    <t>Deficiência/ausência de estratégia e política de equipamentos</t>
  </si>
  <si>
    <t>Resultado econômico negativo</t>
  </si>
  <si>
    <t>Variações bruscas de preços de insumos (aumento/recuo da demanda, inflação, câmbio, cenário externo, etc)</t>
  </si>
  <si>
    <t>Deficiência técnica dos contratantes</t>
  </si>
  <si>
    <t>Alexandre Macambyra / Renato Fonseca</t>
  </si>
  <si>
    <t xml:space="preserve">Orientar reuniões frequentes para a convergência dos objetivos do Consórcio entre os parceiros. </t>
  </si>
  <si>
    <t>Criar comitês (executivo, engenharia, suprimentos, etc)</t>
  </si>
  <si>
    <t>Aproveitar disponibilidade de mão de obra qualificada no mercado.</t>
  </si>
  <si>
    <t>Fortalecer atuação das assessorias e coordenações da sede como elemento de apoio constante e atração de talentos.</t>
  </si>
  <si>
    <t>Capacitar Engenharia de modo a estar aderente às demandas do BIM, Primavera, PCO e Administração Contratual.</t>
  </si>
  <si>
    <t>Estruturar e implementar reunião de Lições Aprendidas.</t>
  </si>
  <si>
    <t>Apoiar o Board de Engenharia.</t>
  </si>
  <si>
    <t>Revisar periodicamente adequação dos procedimentos, sistemas e tecnologias.</t>
  </si>
  <si>
    <t xml:space="preserve">Capacitar gestores para os novos desafios dos negócios (diminuição das margens, estratégia de suprimentos, aumento da produtividade, buscas de novas tecnologias, capacitação operacional, minutas contratuais restritivas, etc). </t>
  </si>
  <si>
    <t>Apoiar a negociação de MOU´s e acordos de acionistas que minimizem os efeitos da adoção da SPE.</t>
  </si>
  <si>
    <t>Apoiar a apresentação de propostas dentro das premissas predefinidas entre as partes (distribuição, organograma, matriz de  responsabilidades...)</t>
  </si>
  <si>
    <t>Utilizar apoio do Suprimentos Corporativo, para apoio nas compras e contratações relevantes dos projetos.</t>
  </si>
  <si>
    <t>Apoiar a atualização de procedimentos e tecnologias de compras.</t>
  </si>
  <si>
    <t>Implementar o Comitê de Engenharia e Comitê de Suprimentos.</t>
  </si>
  <si>
    <t>Apoiar a estruturação da coordenação de equipamentos.</t>
  </si>
  <si>
    <t>Apoiar o estudo das estratégias de aquisição de equipamentos.</t>
  </si>
  <si>
    <t>BOM 779 
Alexandre Macambyra / Renato Fonseca</t>
  </si>
  <si>
    <t>Buscar maior integração entre sede e obra visando a manutenção das margens pactuadas.</t>
  </si>
  <si>
    <t>Buscar alinhamento proposta x planejamento x realizado.</t>
  </si>
  <si>
    <t>Amadurecer administração contratual e gestão de pleitos.</t>
  </si>
  <si>
    <t>Ampliar proteção ao negócio através de clausulas contratuais de manutenção da sustentabilidade dos negócios, reajustes, gatilhos etc.</t>
  </si>
  <si>
    <t>Apresentar pleitos tempestivamente e gerenciar.</t>
  </si>
  <si>
    <t>Apoiar a busca de alternativas de fornecedores e fornecimentos.</t>
  </si>
  <si>
    <t>Estabelecer parceria com consultores e projetistas.</t>
  </si>
  <si>
    <t>Alexandre Macambyra / 
Renato Fonseca</t>
  </si>
  <si>
    <t>Estabelecer processos e procedimentos para gestão contratual.</t>
  </si>
  <si>
    <t>Operacionalizar Comitê de Engenharia nas SPE´s</t>
  </si>
  <si>
    <t>Operacionalizar Comitê de Suprimentos nas SPE´s</t>
  </si>
  <si>
    <t>Realizar reuniões mensais do Comitê.</t>
  </si>
  <si>
    <t>Reportar decisões e resultados ao Conselho de Administração.</t>
  </si>
  <si>
    <t>Apoiar a Engenharia nas SPE´s</t>
  </si>
  <si>
    <t>Apoiar a Gestão de Compras nas SPE´s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</si>
</sst>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Segoe U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color indexed="8"/>
      <name val="Arial"/>
      <family val="2"/>
    </font>
    <font>
      <b/>
      <sz val="14"/>
      <color theme="0"/>
      <name val="Segoe UI"/>
      <family val="2"/>
    </font>
    <font>
      <sz val="11"/>
      <color indexed="8"/>
      <name val="IBM Plex Sans"/>
      <family val="2"/>
    </font>
    <font>
      <sz val="11"/>
      <color theme="0"/>
      <name val="IBM Plex Sans"/>
      <family val="2"/>
    </font>
    <font>
      <sz val="11"/>
      <name val="IBM Plex Sans"/>
      <family val="2"/>
    </font>
    <font>
      <sz val="8"/>
      <color theme="0"/>
      <name val="IBM Plex Sans"/>
      <family val="2"/>
    </font>
    <font>
      <b/>
      <sz val="14"/>
      <color theme="0"/>
      <name val="IBM Plex Sans"/>
      <family val="2"/>
    </font>
    <font>
      <b/>
      <sz val="11"/>
      <color indexed="8"/>
      <name val="IBM Plex Sans"/>
      <family val="2"/>
    </font>
    <font>
      <b/>
      <sz val="11"/>
      <color theme="0"/>
      <name val="IBM Plex Sans"/>
      <family val="2"/>
    </font>
    <font>
      <b/>
      <sz val="10"/>
      <color theme="0"/>
      <name val="IBM Plex Sans"/>
      <family val="2"/>
    </font>
    <font>
      <b/>
      <sz val="8"/>
      <color indexed="8"/>
      <name val="IBM Plex Sans"/>
      <family val="2"/>
    </font>
    <font>
      <b/>
      <sz val="9"/>
      <color indexed="8"/>
      <name val="IBM Plex Sans"/>
      <family val="2"/>
    </font>
    <font>
      <sz val="7"/>
      <color indexed="8"/>
      <name val="IBM Plex Sans"/>
      <family val="2"/>
    </font>
    <font>
      <b/>
      <sz val="9"/>
      <color theme="0"/>
      <name val="IBM Plex Sans"/>
      <family val="2"/>
    </font>
    <font>
      <b/>
      <sz val="7"/>
      <color theme="0"/>
      <name val="IBM Plex Sans"/>
      <family val="2"/>
    </font>
    <font>
      <sz val="10"/>
      <color indexed="8"/>
      <name val="IBM Plex Sans"/>
      <family val="2"/>
    </font>
    <font>
      <sz val="10"/>
      <color theme="0"/>
      <name val="IBM Plex Sans"/>
      <family val="2"/>
    </font>
    <font>
      <sz val="8"/>
      <color indexed="8"/>
      <name val="IBM Plex Sans"/>
      <family val="2"/>
    </font>
    <font>
      <sz val="8"/>
      <name val="IBM Plex Sans"/>
      <family val="2"/>
    </font>
    <font>
      <b/>
      <sz val="11"/>
      <color theme="3" tint="-0.249977111117893"/>
      <name val="IBM Plex Sans"/>
      <family val="2"/>
    </font>
    <font>
      <b/>
      <sz val="12"/>
      <color theme="0"/>
      <name val="IBM Plex Sans"/>
      <family val="2"/>
    </font>
    <font>
      <sz val="9"/>
      <color indexed="81"/>
      <name val="Segoe UI"/>
      <family val="2"/>
    </font>
    <font>
      <sz val="7"/>
      <color indexed="81"/>
      <name val="Segoe UI"/>
      <family val="2"/>
    </font>
    <font>
      <b/>
      <sz val="9"/>
      <color indexed="81"/>
      <name val="Segoe UI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1"/>
      <name val="IBM Plex Sans"/>
      <family val="2"/>
    </font>
    <font>
      <b/>
      <sz val="9"/>
      <color theme="3" tint="-0.249977111117893"/>
      <name val="IBM Plex Sans"/>
      <family val="2"/>
    </font>
    <font>
      <b/>
      <sz val="9"/>
      <color theme="3" tint="-0.249977111117893"/>
      <name val="Arial"/>
      <family val="2"/>
    </font>
    <font>
      <sz val="10"/>
      <color indexed="8"/>
      <name val="IBM Plex Sans"/>
      <family val="2"/>
    </font>
    <font>
      <sz val="10"/>
      <name val="IBM Plex Sans"/>
      <family val="2"/>
    </font>
    <font>
      <sz val="11"/>
      <name val="IBM Plex Sans"/>
      <family val="2"/>
    </font>
    <font>
      <sz val="8"/>
      <name val="IBM Plex Sans"/>
      <family val="2"/>
    </font>
    <font>
      <sz val="8"/>
      <color rgb="FFFF0000"/>
      <name val="IBM Plex Sans"/>
      <family val="2"/>
    </font>
    <font>
      <b/>
      <sz val="10"/>
      <color indexed="8"/>
      <name val="IBM Plex Sans"/>
      <family val="2"/>
    </font>
    <font>
      <sz val="11"/>
      <color theme="1"/>
      <name val="IBM Plex Sans"/>
      <family val="2"/>
    </font>
    <font>
      <sz val="10"/>
      <color indexed="8"/>
      <name val="Ibm plex sans"/>
    </font>
    <font>
      <sz val="11"/>
      <color indexed="8"/>
      <name val="Ibm plex sans"/>
    </font>
    <font>
      <b/>
      <sz val="8"/>
      <color indexed="8"/>
      <name val="Ibm plex sans"/>
    </font>
    <font>
      <sz val="8"/>
      <color indexed="8"/>
      <name val="Ibm plex sans"/>
    </font>
    <font>
      <b/>
      <sz val="10"/>
      <color indexed="8"/>
      <name val="Ibm plex sans"/>
    </font>
    <font>
      <sz val="11"/>
      <color theme="1"/>
      <name val="Ibm plex sans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180">
        <stop position="0">
          <color theme="0"/>
        </stop>
        <stop position="1">
          <color theme="1" tint="0.49803155613879818"/>
        </stop>
      </gradientFill>
    </fill>
    <fill>
      <gradientFill degree="270">
        <stop position="0">
          <color theme="0"/>
        </stop>
        <stop position="1">
          <color theme="1" tint="0.49803155613879818"/>
        </stop>
      </gradient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180">
        <stop position="0">
          <color theme="0"/>
        </stop>
        <stop position="1">
          <color theme="0" tint="-0.49803155613879818"/>
        </stop>
      </gradient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2A5D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theme="3" tint="-0.249977111117893"/>
        <bgColor auto="1"/>
      </patternFill>
    </fill>
    <fill>
      <patternFill patternType="solid">
        <fgColor theme="0" tint="-0.499984740745262"/>
        <bgColor auto="1"/>
      </patternFill>
    </fill>
    <fill>
      <patternFill patternType="solid">
        <fgColor theme="1" tint="0.499984740745262"/>
        <bgColor auto="1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hair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/>
      <diagonal/>
    </border>
    <border>
      <left style="hair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hair">
        <color theme="3" tint="-0.24994659260841701"/>
      </right>
      <top style="hair">
        <color theme="3" tint="-0.24994659260841701"/>
      </top>
      <bottom/>
      <diagonal/>
    </border>
    <border>
      <left style="medium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22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5" borderId="0" xfId="0" applyFill="1"/>
    <xf numFmtId="0" fontId="7" fillId="0" borderId="0" xfId="0" applyFont="1"/>
    <xf numFmtId="0" fontId="0" fillId="0" borderId="7" xfId="0" applyBorder="1"/>
    <xf numFmtId="0" fontId="0" fillId="7" borderId="0" xfId="0" applyFill="1"/>
    <xf numFmtId="0" fontId="0" fillId="8" borderId="0" xfId="0" applyFill="1"/>
    <xf numFmtId="0" fontId="0" fillId="6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2" borderId="23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13" xfId="0" applyFont="1" applyFill="1" applyBorder="1" applyAlignment="1">
      <alignment vertical="center"/>
    </xf>
    <xf numFmtId="0" fontId="1" fillId="10" borderId="12" xfId="0" applyFont="1" applyFill="1" applyBorder="1" applyAlignment="1">
      <alignment vertical="center"/>
    </xf>
    <xf numFmtId="0" fontId="2" fillId="10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5" fillId="3" borderId="5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3" fontId="15" fillId="0" borderId="0" xfId="0" applyNumberFormat="1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 textRotation="90" wrapText="1"/>
    </xf>
    <xf numFmtId="3" fontId="22" fillId="0" borderId="0" xfId="0" applyNumberFormat="1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/>
    </xf>
    <xf numFmtId="0" fontId="25" fillId="2" borderId="24" xfId="0" applyFont="1" applyFill="1" applyBorder="1" applyAlignment="1" applyProtection="1">
      <alignment horizontal="center" vertical="center" wrapText="1"/>
      <protection locked="0"/>
    </xf>
    <xf numFmtId="0" fontId="25" fillId="2" borderId="24" xfId="0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0" fillId="19" borderId="20" xfId="0" applyFont="1" applyFill="1" applyBorder="1" applyAlignment="1">
      <alignment horizontal="center" vertical="center" wrapText="1"/>
    </xf>
    <xf numFmtId="0" fontId="20" fillId="19" borderId="21" xfId="0" applyFont="1" applyFill="1" applyBorder="1" applyAlignment="1">
      <alignment horizontal="center" vertical="center" wrapText="1"/>
    </xf>
    <xf numFmtId="0" fontId="20" fillId="17" borderId="20" xfId="0" applyFont="1" applyFill="1" applyBorder="1" applyAlignment="1">
      <alignment horizontal="center" vertical="center" wrapText="1"/>
    </xf>
    <xf numFmtId="0" fontId="20" fillId="17" borderId="21" xfId="0" applyFont="1" applyFill="1" applyBorder="1" applyAlignment="1">
      <alignment horizontal="center" vertical="center" wrapText="1"/>
    </xf>
    <xf numFmtId="0" fontId="20" fillId="17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2" borderId="23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47" xfId="0" applyFont="1" applyBorder="1" applyAlignment="1" applyProtection="1">
      <alignment vertical="center" wrapText="1"/>
      <protection locked="0"/>
    </xf>
    <xf numFmtId="3" fontId="12" fillId="0" borderId="0" xfId="0" applyNumberFormat="1" applyFont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7" fillId="0" borderId="23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25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center"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2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vertical="center" wrapText="1"/>
      <protection locked="0"/>
    </xf>
    <xf numFmtId="0" fontId="38" fillId="2" borderId="47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4" fillId="15" borderId="0" xfId="0" applyFont="1" applyFill="1" applyAlignment="1">
      <alignment horizontal="center" vertical="center"/>
    </xf>
    <xf numFmtId="0" fontId="28" fillId="22" borderId="0" xfId="0" applyFont="1" applyFill="1" applyAlignment="1" applyProtection="1">
      <alignment horizontal="center" vertical="center"/>
      <protection locked="0"/>
    </xf>
    <xf numFmtId="0" fontId="28" fillId="22" borderId="0" xfId="0" applyFont="1" applyFill="1" applyAlignment="1">
      <alignment horizontal="center" vertical="center"/>
    </xf>
    <xf numFmtId="0" fontId="44" fillId="2" borderId="0" xfId="0" applyFont="1" applyFill="1" applyAlignment="1" applyProtection="1">
      <alignment horizontal="left" vertical="center" wrapText="1"/>
      <protection locked="0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shrinkToFit="1"/>
    </xf>
    <xf numFmtId="0" fontId="44" fillId="2" borderId="23" xfId="0" applyFont="1" applyFill="1" applyBorder="1" applyAlignment="1" applyProtection="1">
      <alignment vertical="center" wrapText="1"/>
      <protection locked="0"/>
    </xf>
    <xf numFmtId="0" fontId="44" fillId="2" borderId="47" xfId="0" applyFont="1" applyFill="1" applyBorder="1" applyAlignment="1" applyProtection="1">
      <alignment vertical="center" wrapText="1"/>
      <protection locked="0"/>
    </xf>
    <xf numFmtId="14" fontId="28" fillId="22" borderId="0" xfId="0" applyNumberFormat="1" applyFont="1" applyFill="1" applyAlignment="1" applyProtection="1">
      <alignment horizontal="right" vertical="center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4" borderId="23" xfId="0" applyFont="1" applyFill="1" applyBorder="1" applyAlignment="1" applyProtection="1">
      <alignment horizontal="left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3" fillId="2" borderId="47" xfId="0" applyFont="1" applyFill="1" applyBorder="1" applyAlignment="1" applyProtection="1">
      <alignment vertical="center" wrapText="1"/>
      <protection locked="0"/>
    </xf>
    <xf numFmtId="0" fontId="4" fillId="2" borderId="47" xfId="0" applyFont="1" applyFill="1" applyBorder="1" applyAlignment="1" applyProtection="1">
      <alignment vertical="center" wrapText="1"/>
      <protection locked="0"/>
    </xf>
    <xf numFmtId="0" fontId="23" fillId="2" borderId="23" xfId="0" applyFont="1" applyFill="1" applyBorder="1" applyAlignment="1" applyProtection="1">
      <alignment vertical="center" wrapText="1"/>
      <protection locked="0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6" fillId="20" borderId="42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17" fillId="15" borderId="12" xfId="0" applyFont="1" applyFill="1" applyBorder="1" applyAlignment="1">
      <alignment horizontal="center" vertical="center"/>
    </xf>
    <xf numFmtId="0" fontId="17" fillId="15" borderId="13" xfId="0" applyFont="1" applyFill="1" applyBorder="1" applyAlignment="1">
      <alignment horizontal="center" vertical="center"/>
    </xf>
    <xf numFmtId="0" fontId="18" fillId="16" borderId="50" xfId="0" applyFont="1" applyFill="1" applyBorder="1" applyAlignment="1">
      <alignment horizontal="center" vertical="center" wrapText="1"/>
    </xf>
    <xf numFmtId="0" fontId="18" fillId="16" borderId="51" xfId="0" applyFont="1" applyFill="1" applyBorder="1" applyAlignment="1">
      <alignment horizontal="center" vertical="center" wrapText="1"/>
    </xf>
    <xf numFmtId="0" fontId="18" fillId="16" borderId="48" xfId="0" applyFont="1" applyFill="1" applyBorder="1" applyAlignment="1">
      <alignment horizontal="center" vertical="center" wrapText="1"/>
    </xf>
    <xf numFmtId="0" fontId="18" fillId="16" borderId="49" xfId="0" applyFont="1" applyFill="1" applyBorder="1" applyAlignment="1">
      <alignment horizontal="center" vertical="center" wrapText="1"/>
    </xf>
    <xf numFmtId="0" fontId="16" fillId="21" borderId="3" xfId="0" applyFont="1" applyFill="1" applyBorder="1" applyAlignment="1">
      <alignment horizontal="center" vertical="center"/>
    </xf>
    <xf numFmtId="0" fontId="16" fillId="21" borderId="4" xfId="0" applyFont="1" applyFill="1" applyBorder="1" applyAlignment="1">
      <alignment horizontal="center" vertical="center"/>
    </xf>
    <xf numFmtId="0" fontId="16" fillId="21" borderId="5" xfId="0" applyFont="1" applyFill="1" applyBorder="1" applyAlignment="1">
      <alignment horizontal="center" vertical="center"/>
    </xf>
    <xf numFmtId="0" fontId="19" fillId="18" borderId="6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 vertical="center" wrapText="1"/>
    </xf>
    <xf numFmtId="0" fontId="19" fillId="18" borderId="15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19" fillId="19" borderId="15" xfId="0" applyFont="1" applyFill="1" applyBorder="1" applyAlignment="1">
      <alignment horizontal="center" vertical="center" wrapText="1"/>
    </xf>
    <xf numFmtId="0" fontId="19" fillId="17" borderId="14" xfId="0" applyFont="1" applyFill="1" applyBorder="1" applyAlignment="1">
      <alignment horizontal="center" vertical="center" wrapText="1"/>
    </xf>
    <xf numFmtId="0" fontId="19" fillId="17" borderId="0" xfId="0" applyFont="1" applyFill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textRotation="90" wrapText="1"/>
    </xf>
    <xf numFmtId="0" fontId="18" fillId="9" borderId="46" xfId="0" applyFont="1" applyFill="1" applyBorder="1" applyAlignment="1">
      <alignment horizontal="center" vertical="center" textRotation="90" wrapText="1"/>
    </xf>
    <xf numFmtId="0" fontId="35" fillId="0" borderId="0" xfId="0" applyFont="1" applyAlignment="1">
      <alignment horizontal="right" vertical="center"/>
    </xf>
    <xf numFmtId="0" fontId="19" fillId="3" borderId="1" xfId="0" applyFont="1" applyFill="1" applyBorder="1" applyAlignment="1">
      <alignment horizontal="center" vertical="center" textRotation="90" wrapText="1"/>
    </xf>
    <xf numFmtId="0" fontId="19" fillId="3" borderId="20" xfId="0" applyFont="1" applyFill="1" applyBorder="1" applyAlignment="1">
      <alignment horizontal="center" vertical="center" textRotation="90" wrapText="1"/>
    </xf>
    <xf numFmtId="0" fontId="18" fillId="9" borderId="48" xfId="0" applyFont="1" applyFill="1" applyBorder="1" applyAlignment="1">
      <alignment horizontal="center" vertical="center" textRotation="90" wrapText="1"/>
    </xf>
    <xf numFmtId="0" fontId="18" fillId="9" borderId="49" xfId="0" applyFont="1" applyFill="1" applyBorder="1" applyAlignment="1">
      <alignment horizontal="center" vertical="center" textRotation="90" wrapText="1"/>
    </xf>
    <xf numFmtId="0" fontId="18" fillId="9" borderId="43" xfId="0" applyFont="1" applyFill="1" applyBorder="1" applyAlignment="1">
      <alignment horizontal="center" vertical="center" textRotation="90" wrapText="1"/>
    </xf>
    <xf numFmtId="0" fontId="18" fillId="9" borderId="45" xfId="0" applyFont="1" applyFill="1" applyBorder="1" applyAlignment="1">
      <alignment horizontal="center" vertical="center" textRotation="90" wrapText="1"/>
    </xf>
    <xf numFmtId="0" fontId="18" fillId="16" borderId="43" xfId="0" applyFont="1" applyFill="1" applyBorder="1" applyAlignment="1">
      <alignment horizontal="center" vertical="center" wrapText="1"/>
    </xf>
    <xf numFmtId="0" fontId="18" fillId="16" borderId="45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10" xfId="0" applyFont="1" applyFill="1" applyBorder="1" applyAlignment="1">
      <alignment horizontal="center" vertical="center" textRotation="90" wrapText="1"/>
    </xf>
    <xf numFmtId="0" fontId="28" fillId="22" borderId="0" xfId="0" applyFont="1" applyFill="1" applyAlignment="1" applyProtection="1">
      <alignment horizontal="center" vertical="center"/>
      <protection locked="0"/>
    </xf>
    <xf numFmtId="0" fontId="14" fillId="15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0" fontId="42" fillId="0" borderId="23" xfId="0" applyFont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 applyAlignment="1" applyProtection="1">
      <alignment vertical="center" wrapText="1"/>
      <protection locked="0"/>
    </xf>
    <xf numFmtId="0" fontId="23" fillId="2" borderId="23" xfId="0" applyFont="1" applyFill="1" applyBorder="1" applyAlignment="1" applyProtection="1">
      <alignment vertical="center" wrapText="1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0" borderId="52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38" fillId="2" borderId="15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5" fillId="19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14" fillId="23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/>
    </xf>
    <xf numFmtId="0" fontId="23" fillId="2" borderId="47" xfId="0" applyFont="1" applyFill="1" applyBorder="1" applyAlignment="1">
      <alignment horizontal="left" vertical="center" wrapText="1"/>
    </xf>
    <xf numFmtId="0" fontId="2" fillId="11" borderId="0" xfId="0" applyFont="1" applyFill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44" fillId="2" borderId="25" xfId="0" applyFont="1" applyFill="1" applyBorder="1" applyAlignment="1" applyProtection="1">
      <alignment horizontal="left" vertical="center" wrapText="1"/>
      <protection locked="0"/>
    </xf>
    <xf numFmtId="0" fontId="44" fillId="2" borderId="23" xfId="0" applyFont="1" applyFill="1" applyBorder="1" applyAlignment="1" applyProtection="1">
      <alignment horizontal="left" vertical="center" wrapText="1"/>
      <protection locked="0"/>
    </xf>
    <xf numFmtId="0" fontId="48" fillId="2" borderId="25" xfId="0" applyFont="1" applyFill="1" applyBorder="1" applyAlignment="1" applyProtection="1">
      <alignment horizontal="center" vertical="center" wrapText="1"/>
      <protection locked="0"/>
    </xf>
    <xf numFmtId="0" fontId="48" fillId="2" borderId="23" xfId="0" applyFont="1" applyFill="1" applyBorder="1" applyAlignment="1" applyProtection="1">
      <alignment horizontal="center" vertical="center" wrapText="1"/>
      <protection locked="0"/>
    </xf>
    <xf numFmtId="0" fontId="44" fillId="2" borderId="25" xfId="0" applyFont="1" applyFill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0" fontId="49" fillId="0" borderId="23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right" vertical="center"/>
    </xf>
    <xf numFmtId="0" fontId="10" fillId="11" borderId="0" xfId="0" applyFont="1" applyFill="1" applyAlignment="1">
      <alignment horizontal="center" vertical="center"/>
    </xf>
    <xf numFmtId="0" fontId="38" fillId="2" borderId="25" xfId="0" applyFont="1" applyFill="1" applyBorder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0" fontId="42" fillId="2" borderId="25" xfId="0" applyFont="1" applyFill="1" applyBorder="1" applyAlignment="1" applyProtection="1">
      <alignment horizontal="center" vertical="center" wrapText="1"/>
      <protection locked="0"/>
    </xf>
    <xf numFmtId="0" fontId="42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9" fillId="23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10" fillId="0" borderId="2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2" xfId="1" xr:uid="{00000000-0005-0000-0000-000001000000}"/>
    <cellStyle name="Separador de milhares 2" xfId="2" xr:uid="{00000000-0005-0000-0000-000002000000}"/>
  </cellStyles>
  <dxfs count="197"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rgb="FFBBB287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rgb="FFC2BA94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rgb="FFB9B085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5050"/>
      <color rgb="FFBBB287"/>
      <color rgb="FFC2BA94"/>
      <color rgb="FFBEB68C"/>
      <color rgb="FFB9B085"/>
      <color rgb="FF777777"/>
      <color rgb="FF969696"/>
      <color rgb="FF82A5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76902887139107E-2"/>
          <c:y val="3.9877783329600208E-2"/>
          <c:w val="0.9555555555555556"/>
          <c:h val="0.93758865248226952"/>
        </c:manualLayout>
      </c:layout>
      <c:bubbleChart>
        <c:varyColors val="0"/>
        <c:ser>
          <c:idx val="0"/>
          <c:order val="0"/>
          <c:tx>
            <c:strRef>
              <c:f>'Ameaças Avaliação'!$B$10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Avaliação'!$AL$10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Avaliação'!$R$10</c:f>
              <c:numCache>
                <c:formatCode>#,##0</c:formatCode>
                <c:ptCount val="1"/>
                <c:pt idx="0">
                  <c:v>1.3333333333333333</c:v>
                </c:pt>
              </c:numCache>
            </c:numRef>
          </c:yVal>
          <c:bubbleSize>
            <c:numRef>
              <c:f>'Ameaças Avaliação'!$AN$10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D235-43C7-B8A7-C895DAC6282F}"/>
            </c:ext>
          </c:extLst>
        </c:ser>
        <c:ser>
          <c:idx val="2"/>
          <c:order val="1"/>
          <c:tx>
            <c:strRef>
              <c:f>'Ameaças Avaliação'!$B$11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2592125984252039E-2"/>
                  <c:y val="-2.334062727935813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Avaliação'!$AL$11</c:f>
              <c:numCache>
                <c:formatCode>#,##0</c:formatCode>
                <c:ptCount val="1"/>
                <c:pt idx="0">
                  <c:v>10</c:v>
                </c:pt>
              </c:numCache>
            </c:numRef>
          </c:xVal>
          <c:yVal>
            <c:numRef>
              <c:f>'Ameaças Avaliação'!$R$11</c:f>
              <c:numCache>
                <c:formatCode>#,##0</c:formatCode>
                <c:ptCount val="1"/>
                <c:pt idx="0">
                  <c:v>2</c:v>
                </c:pt>
              </c:numCache>
            </c:numRef>
          </c:yVal>
          <c:bubbleSize>
            <c:numRef>
              <c:f>'Ameaças Avaliação'!$AN$11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D235-43C7-B8A7-C895DAC6282F}"/>
            </c:ext>
          </c:extLst>
        </c:ser>
        <c:ser>
          <c:idx val="3"/>
          <c:order val="2"/>
          <c:tx>
            <c:strRef>
              <c:f>'Ameaças Avaliação'!$B$12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Avaliação'!$AL$12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Avaliação'!$R$12</c:f>
              <c:numCache>
                <c:formatCode>#,##0</c:formatCode>
                <c:ptCount val="1"/>
                <c:pt idx="0">
                  <c:v>2.6666666666666665</c:v>
                </c:pt>
              </c:numCache>
            </c:numRef>
          </c:yVal>
          <c:bubbleSize>
            <c:numRef>
              <c:f>'Ameaças Avaliação'!$AN$12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D235-43C7-B8A7-C895DAC6282F}"/>
            </c:ext>
          </c:extLst>
        </c:ser>
        <c:ser>
          <c:idx val="5"/>
          <c:order val="3"/>
          <c:tx>
            <c:strRef>
              <c:f>'Ameaças Avaliação'!$B$13</c:f>
              <c:strCache>
                <c:ptCount val="1"/>
                <c:pt idx="0">
                  <c:v>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Avaliação'!$AL$13</c:f>
              <c:numCache>
                <c:formatCode>#,##0</c:formatCode>
                <c:ptCount val="1"/>
                <c:pt idx="0">
                  <c:v>10</c:v>
                </c:pt>
              </c:numCache>
            </c:numRef>
          </c:xVal>
          <c:yVal>
            <c:numRef>
              <c:f>'Ameaças Avaliação'!$R$13</c:f>
              <c:numCache>
                <c:formatCode>#,##0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'Ameaças Avaliação'!$AN$13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D235-43C7-B8A7-C895DAC6282F}"/>
            </c:ext>
          </c:extLst>
        </c:ser>
        <c:ser>
          <c:idx val="6"/>
          <c:order val="4"/>
          <c:tx>
            <c:strRef>
              <c:f>'Ameaças Avaliação'!$B$14</c:f>
              <c:strCache>
                <c:ptCount val="1"/>
                <c:pt idx="0">
                  <c:v>5.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377877765279341E-2"/>
                  <c:y val="-2.9175784099198738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Avaliação'!$AL$14</c:f>
              <c:numCache>
                <c:formatCode>#,##0</c:formatCode>
                <c:ptCount val="1"/>
                <c:pt idx="0">
                  <c:v>8</c:v>
                </c:pt>
              </c:numCache>
            </c:numRef>
          </c:xVal>
          <c:yVal>
            <c:numRef>
              <c:f>'Ameaças Avaliação'!$R$14</c:f>
              <c:numCache>
                <c:formatCode>#,##0</c:formatCode>
                <c:ptCount val="1"/>
                <c:pt idx="0">
                  <c:v>2.25</c:v>
                </c:pt>
              </c:numCache>
            </c:numRef>
          </c:yVal>
          <c:bubbleSize>
            <c:numRef>
              <c:f>'Ameaças Avaliação'!$AN$14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D235-43C7-B8A7-C895DAC6282F}"/>
            </c:ext>
          </c:extLst>
        </c:ser>
        <c:ser>
          <c:idx val="7"/>
          <c:order val="5"/>
          <c:tx>
            <c:strRef>
              <c:f>'Ameaças Avaliação'!$B$15</c:f>
              <c:strCache>
                <c:ptCount val="1"/>
                <c:pt idx="0">
                  <c:v>6.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Avaliação'!$AL$15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Avaliação'!$R$15</c:f>
              <c:numCache>
                <c:formatCode>#,##0</c:formatCode>
                <c:ptCount val="1"/>
                <c:pt idx="0">
                  <c:v>2</c:v>
                </c:pt>
              </c:numCache>
            </c:numRef>
          </c:yVal>
          <c:bubbleSize>
            <c:numRef>
              <c:f>'Ameaças Avaliação'!$AN$15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D235-43C7-B8A7-C895DAC6282F}"/>
            </c:ext>
          </c:extLst>
        </c:ser>
        <c:ser>
          <c:idx val="8"/>
          <c:order val="6"/>
          <c:tx>
            <c:strRef>
              <c:f>'Ameaças Avaliação'!$B$16</c:f>
              <c:strCache>
                <c:ptCount val="1"/>
                <c:pt idx="0">
                  <c:v>7.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9758830146231788E-2"/>
                  <c:y val="1.7505470459518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2D-41CC-BEEB-2A6D8064B7FC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Avaliação'!$AL$16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Avaliação'!$R$16</c:f>
              <c:numCache>
                <c:formatCode>#,##0</c:formatCode>
                <c:ptCount val="1"/>
                <c:pt idx="0">
                  <c:v>2.3333333333333335</c:v>
                </c:pt>
              </c:numCache>
            </c:numRef>
          </c:yVal>
          <c:bubbleSize>
            <c:numRef>
              <c:f>'Ameaças Avaliação'!$AN$16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D235-43C7-B8A7-C895DAC6282F}"/>
            </c:ext>
          </c:extLst>
        </c:ser>
        <c:ser>
          <c:idx val="9"/>
          <c:order val="7"/>
          <c:tx>
            <c:strRef>
              <c:f>'Ameaças Avaliação'!$B$17</c:f>
              <c:strCache>
                <c:ptCount val="1"/>
                <c:pt idx="0">
                  <c:v>8.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9758830146231788E-2"/>
                  <c:y val="1.167031363967906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Avaliação'!$AL$17</c:f>
              <c:numCache>
                <c:formatCode>#,##0</c:formatCode>
                <c:ptCount val="1"/>
                <c:pt idx="0">
                  <c:v>10</c:v>
                </c:pt>
              </c:numCache>
            </c:numRef>
          </c:xVal>
          <c:yVal>
            <c:numRef>
              <c:f>'Ameaças Avaliação'!$R$17</c:f>
              <c:numCache>
                <c:formatCode>#,##0</c:formatCode>
                <c:ptCount val="1"/>
                <c:pt idx="0">
                  <c:v>2</c:v>
                </c:pt>
              </c:numCache>
            </c:numRef>
          </c:yVal>
          <c:bubbleSize>
            <c:numRef>
              <c:f>'Ameaças Avaliação'!$AN$17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D235-43C7-B8A7-C895DAC6282F}"/>
            </c:ext>
          </c:extLst>
        </c:ser>
        <c:ser>
          <c:idx val="1"/>
          <c:order val="8"/>
          <c:tx>
            <c:strRef>
              <c:f>'Ameaças Avaliação'!$B$18</c:f>
              <c:strCache>
                <c:ptCount val="1"/>
                <c:pt idx="0">
                  <c:v>9.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Avaliação'!$AL$18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Avaliação'!$R$18</c:f>
              <c:numCache>
                <c:formatCode>#,##0</c:formatCode>
                <c:ptCount val="1"/>
                <c:pt idx="0">
                  <c:v>3.3333333333333335</c:v>
                </c:pt>
              </c:numCache>
            </c:numRef>
          </c:yVal>
          <c:bubbleSize>
            <c:numRef>
              <c:f>'Ameaças Avaliação'!$AN$18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C1D-4EFA-B148-6868DCF36124}"/>
            </c:ext>
          </c:extLst>
        </c:ser>
        <c:ser>
          <c:idx val="4"/>
          <c:order val="9"/>
          <c:tx>
            <c:strRef>
              <c:f>'Ameaças Avaliação'!$B$19</c:f>
              <c:strCache>
                <c:ptCount val="1"/>
                <c:pt idx="0">
                  <c:v>10.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047619047619047E-2"/>
                  <c:y val="-1.45878920495988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D-4EFA-B148-6868DCF361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Avaliação'!$AL$19</c:f>
              <c:numCache>
                <c:formatCode>#,##0</c:formatCode>
                <c:ptCount val="1"/>
                <c:pt idx="0">
                  <c:v>9</c:v>
                </c:pt>
              </c:numCache>
            </c:numRef>
          </c:xVal>
          <c:yVal>
            <c:numRef>
              <c:f>'Ameaças Avaliação'!$R$19</c:f>
              <c:numCache>
                <c:formatCode>#,##0</c:formatCode>
                <c:ptCount val="1"/>
                <c:pt idx="0">
                  <c:v>2.3333333333333335</c:v>
                </c:pt>
              </c:numCache>
            </c:numRef>
          </c:yVal>
          <c:bubbleSize>
            <c:numRef>
              <c:f>'Ameaças Avaliação'!$AN$19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C1D-4EFA-B148-6868DCF36124}"/>
            </c:ext>
          </c:extLst>
        </c:ser>
        <c:ser>
          <c:idx val="10"/>
          <c:order val="10"/>
          <c:tx>
            <c:strRef>
              <c:f>'Ameaças Avaliação'!$B$20</c:f>
              <c:strCache>
                <c:ptCount val="1"/>
                <c:pt idx="0">
                  <c:v>11.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89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Avaliação'!$AL$20</c:f>
              <c:numCache>
                <c:formatCode>#,##0</c:formatCode>
                <c:ptCount val="1"/>
                <c:pt idx="0">
                  <c:v>10</c:v>
                </c:pt>
              </c:numCache>
            </c:numRef>
          </c:xVal>
          <c:yVal>
            <c:numRef>
              <c:f>'Ameaças Avaliação'!$R$20</c:f>
              <c:numCache>
                <c:formatCode>#,##0</c:formatCode>
                <c:ptCount val="1"/>
                <c:pt idx="0">
                  <c:v>1.75</c:v>
                </c:pt>
              </c:numCache>
            </c:numRef>
          </c:yVal>
          <c:bubbleSize>
            <c:numRef>
              <c:f>'Ameaças Avaliação'!$AN$20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C1D-4EFA-B148-6868DCF36124}"/>
            </c:ext>
          </c:extLst>
        </c:ser>
        <c:ser>
          <c:idx val="11"/>
          <c:order val="11"/>
          <c:tx>
            <c:strRef>
              <c:f>'Ameaças Avaliação'!$B$21</c:f>
              <c:strCache>
                <c:ptCount val="1"/>
                <c:pt idx="0">
                  <c:v>12.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714285714285721E-2"/>
                  <c:y val="-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Avaliação'!$AL$21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Avaliação'!$R$21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Avaliação'!$AN$21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FC1D-4EFA-B148-6868DCF36124}"/>
            </c:ext>
          </c:extLst>
        </c:ser>
        <c:ser>
          <c:idx val="12"/>
          <c:order val="12"/>
          <c:tx>
            <c:strRef>
              <c:f>'Ameaças Avaliação'!$B$22</c:f>
              <c:strCache>
                <c:ptCount val="1"/>
                <c:pt idx="0">
                  <c:v>13.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7619047619047686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Avaliação'!$AL$22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Avaliação'!$AN$22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FC1D-4EFA-B148-6868DCF36124}"/>
            </c:ext>
          </c:extLst>
        </c:ser>
        <c:ser>
          <c:idx val="13"/>
          <c:order val="13"/>
          <c:tx>
            <c:strRef>
              <c:f>'Ameaças Avaliação'!$B$23</c:f>
              <c:strCache>
                <c:ptCount val="1"/>
                <c:pt idx="0">
                  <c:v>14.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Avaliação'!$AL$23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Avaliação'!$R$23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Avaliação'!$AN$23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FC1D-4EFA-B148-6868DCF36124}"/>
            </c:ext>
          </c:extLst>
        </c:ser>
        <c:ser>
          <c:idx val="14"/>
          <c:order val="14"/>
          <c:tx>
            <c:strRef>
              <c:f>'Ameaças Avaliação'!$B$24</c:f>
              <c:strCache>
                <c:ptCount val="1"/>
                <c:pt idx="0">
                  <c:v>15.</c:v>
                </c:pt>
              </c:strCache>
            </c:strRef>
          </c:tx>
          <c:spPr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B5-45E6-8046-E9C7BDE63610}"/>
              </c:ext>
            </c:extLst>
          </c:dPt>
          <c:dLbls>
            <c:dLbl>
              <c:idx val="0"/>
              <c:layout>
                <c:manualLayout>
                  <c:x val="-6.2857142857142861E-2"/>
                  <c:y val="-2.917578409919766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Avaliação'!$AL$24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Avaliação'!$R$24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Avaliação'!$AN$24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FC1D-4EFA-B148-6868DCF36124}"/>
            </c:ext>
          </c:extLst>
        </c:ser>
        <c:ser>
          <c:idx val="15"/>
          <c:order val="15"/>
          <c:tx>
            <c:strRef>
              <c:f>'Ameaças Avaliação'!$B$25</c:f>
              <c:strCache>
                <c:ptCount val="1"/>
                <c:pt idx="0">
                  <c:v>16.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0952380952380952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Avaliação'!$AL$25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Avaliação'!$R$25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Avaliação'!$AN$25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CAA-44F3-8A26-2F0D9F49E51C}"/>
            </c:ext>
          </c:extLst>
        </c:ser>
        <c:ser>
          <c:idx val="16"/>
          <c:order val="16"/>
          <c:tx>
            <c:strRef>
              <c:f>'Ameaças Avaliação'!$B$26</c:f>
              <c:strCache>
                <c:ptCount val="1"/>
                <c:pt idx="0">
                  <c:v>17.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2E-2"/>
                  <c:y val="-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Avaliação'!$AL$26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Avaliação'!$R$26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Avaliação'!$AN$26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E868-40B6-B245-646DFB077F93}"/>
            </c:ext>
          </c:extLst>
        </c:ser>
        <c:ser>
          <c:idx val="17"/>
          <c:order val="17"/>
          <c:tx>
            <c:strRef>
              <c:f>'Ameaças Avaliação'!$B$27</c:f>
              <c:strCache>
                <c:ptCount val="1"/>
                <c:pt idx="0">
                  <c:v>18.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87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Avaliação'!$AL$27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Avaliação'!$R$27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Avaliação'!$AN$27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CF2-4805-BFF2-E93B35CBFE55}"/>
            </c:ext>
          </c:extLst>
        </c:ser>
        <c:ser>
          <c:idx val="18"/>
          <c:order val="18"/>
          <c:tx>
            <c:strRef>
              <c:f>'Ameaças Avaliação'!$B$28</c:f>
              <c:strCache>
                <c:ptCount val="1"/>
                <c:pt idx="0">
                  <c:v>19.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61E-2"/>
                  <c:y val="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Avaliação'!$AL$28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Avaliação'!$AN$28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3CF2-4805-BFF2-E93B35CBFE55}"/>
            </c:ext>
          </c:extLst>
        </c:ser>
        <c:ser>
          <c:idx val="19"/>
          <c:order val="19"/>
          <c:tx>
            <c:strRef>
              <c:f>'Ameaças Avaliação'!$B$29</c:f>
              <c:strCache>
                <c:ptCount val="1"/>
                <c:pt idx="0">
                  <c:v>20.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-2.917578409919873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Avaliação'!$AL$29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Avaliação'!$R$29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Avaliação'!$AN$29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CF2-4805-BFF2-E93B35CBFE55}"/>
            </c:ext>
          </c:extLst>
        </c:ser>
        <c:ser>
          <c:idx val="20"/>
          <c:order val="20"/>
          <c:tx>
            <c:strRef>
              <c:f>'Ameaças Avaliação'!$B$30</c:f>
              <c:strCache>
                <c:ptCount val="1"/>
                <c:pt idx="0">
                  <c:v>21.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Avaliação'!$AL$30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Avaliação'!$R$30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Avaliação'!$AN$30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3CF2-4805-BFF2-E93B35CBFE55}"/>
            </c:ext>
          </c:extLst>
        </c:ser>
        <c:ser>
          <c:idx val="21"/>
          <c:order val="21"/>
          <c:tx>
            <c:strRef>
              <c:f>'Ameaças Avaliação'!$B$31</c:f>
              <c:strCache>
                <c:ptCount val="1"/>
                <c:pt idx="0">
                  <c:v>22.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2E-2"/>
                  <c:y val="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Avaliação'!$AL$31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Avaliação'!$R$31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Avaliação'!$AN$31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3CF2-4805-BFF2-E93B35CBFE55}"/>
            </c:ext>
          </c:extLst>
        </c:ser>
        <c:ser>
          <c:idx val="22"/>
          <c:order val="22"/>
          <c:tx>
            <c:strRef>
              <c:f>'Ameaças Avaliação'!$B$32</c:f>
              <c:strCache>
                <c:ptCount val="1"/>
                <c:pt idx="0">
                  <c:v>23.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2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Avaliação'!$AL$32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Avaliação'!$AN$32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3CF2-4805-BFF2-E93B35CBFE55}"/>
            </c:ext>
          </c:extLst>
        </c:ser>
        <c:ser>
          <c:idx val="23"/>
          <c:order val="23"/>
          <c:tx>
            <c:strRef>
              <c:f>'Ameaças Avaliação'!$B$33</c:f>
              <c:strCache>
                <c:ptCount val="1"/>
                <c:pt idx="0">
                  <c:v>24.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9E-2"/>
                  <c:y val="2.9175784099197397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Avaliação'!$AL$33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Avaliação'!$R$33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Avaliação'!$AN$33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3CF2-4805-BFF2-E93B35CBFE55}"/>
            </c:ext>
          </c:extLst>
        </c:ser>
        <c:ser>
          <c:idx val="24"/>
          <c:order val="24"/>
          <c:tx>
            <c:strRef>
              <c:f>'Ameaças Avaliação'!$B$34</c:f>
              <c:strCache>
                <c:ptCount val="1"/>
                <c:pt idx="0">
                  <c:v>25.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'Ameaças Avaliação'!$AL$34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Avaliação'!$R$34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Avaliação'!$AN$34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3CF2-4805-BFF2-E93B35CBF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1558784"/>
        <c:axId val="131589248"/>
      </c:bubbleChart>
      <c:valAx>
        <c:axId val="131558784"/>
        <c:scaling>
          <c:orientation val="minMax"/>
          <c:max val="20"/>
          <c:min val="0"/>
        </c:scaling>
        <c:delete val="1"/>
        <c:axPos val="b"/>
        <c:numFmt formatCode="#,##0" sourceLinked="1"/>
        <c:majorTickMark val="out"/>
        <c:minorTickMark val="none"/>
        <c:tickLblPos val="none"/>
        <c:crossAx val="131589248"/>
        <c:crosses val="autoZero"/>
        <c:crossBetween val="midCat"/>
        <c:majorUnit val="1"/>
      </c:valAx>
      <c:valAx>
        <c:axId val="131589248"/>
        <c:scaling>
          <c:orientation val="minMax"/>
          <c:max val="4"/>
          <c:min val="0"/>
        </c:scaling>
        <c:delete val="1"/>
        <c:axPos val="l"/>
        <c:numFmt formatCode="#,##0" sourceLinked="1"/>
        <c:majorTickMark val="out"/>
        <c:minorTickMark val="none"/>
        <c:tickLblPos val="none"/>
        <c:crossAx val="13155878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565916</xdr:colOff>
      <xdr:row>1</xdr:row>
      <xdr:rowOff>81643</xdr:rowOff>
    </xdr:from>
    <xdr:to>
      <xdr:col>2</xdr:col>
      <xdr:colOff>1714500</xdr:colOff>
      <xdr:row>3</xdr:row>
      <xdr:rowOff>144591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10016EE-40DB-449B-BCD0-811328CF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380" y="265339"/>
          <a:ext cx="1148584" cy="389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565916</xdr:colOff>
      <xdr:row>1</xdr:row>
      <xdr:rowOff>81643</xdr:rowOff>
    </xdr:from>
    <xdr:to>
      <xdr:col>2</xdr:col>
      <xdr:colOff>1714500</xdr:colOff>
      <xdr:row>3</xdr:row>
      <xdr:rowOff>128262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345E01-DA26-434E-A3C9-6BFF60EC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102" y="266700"/>
          <a:ext cx="1148584" cy="389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16</xdr:row>
      <xdr:rowOff>133350</xdr:rowOff>
    </xdr:from>
    <xdr:to>
      <xdr:col>11</xdr:col>
      <xdr:colOff>276225</xdr:colOff>
      <xdr:row>21</xdr:row>
      <xdr:rowOff>180975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21679" y="3181350"/>
          <a:ext cx="981075" cy="972911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16</xdr:row>
      <xdr:rowOff>142875</xdr:rowOff>
    </xdr:from>
    <xdr:to>
      <xdr:col>10</xdr:col>
      <xdr:colOff>136071</xdr:colOff>
      <xdr:row>21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59503" y="3190875"/>
          <a:ext cx="2355397" cy="963386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371475</xdr:colOff>
      <xdr:row>11</xdr:row>
      <xdr:rowOff>76200</xdr:rowOff>
    </xdr:from>
    <xdr:to>
      <xdr:col>9</xdr:col>
      <xdr:colOff>590550</xdr:colOff>
      <xdr:row>16</xdr:row>
      <xdr:rowOff>142875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809875" y="2228850"/>
          <a:ext cx="2047875" cy="1047750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257175</xdr:colOff>
      <xdr:row>6</xdr:row>
      <xdr:rowOff>76200</xdr:rowOff>
    </xdr:from>
    <xdr:to>
      <xdr:col>12</xdr:col>
      <xdr:colOff>533400</xdr:colOff>
      <xdr:row>11</xdr:row>
      <xdr:rowOff>95250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743575" y="1228725"/>
          <a:ext cx="885825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0</xdr:row>
      <xdr:rowOff>180975</xdr:rowOff>
    </xdr:from>
    <xdr:to>
      <xdr:col>11</xdr:col>
      <xdr:colOff>276225</xdr:colOff>
      <xdr:row>6</xdr:row>
      <xdr:rowOff>85725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809874" y="180975"/>
          <a:ext cx="2952751" cy="10572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6</xdr:row>
      <xdr:rowOff>76199</xdr:rowOff>
    </xdr:from>
    <xdr:to>
      <xdr:col>9</xdr:col>
      <xdr:colOff>590549</xdr:colOff>
      <xdr:row>11</xdr:row>
      <xdr:rowOff>95250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809874" y="1228724"/>
          <a:ext cx="2047875" cy="1019176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561975</xdr:colOff>
      <xdr:row>6</xdr:row>
      <xdr:rowOff>76200</xdr:rowOff>
    </xdr:from>
    <xdr:to>
      <xdr:col>11</xdr:col>
      <xdr:colOff>257175</xdr:colOff>
      <xdr:row>11</xdr:row>
      <xdr:rowOff>95250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829175" y="1228725"/>
          <a:ext cx="914400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276225</xdr:colOff>
      <xdr:row>11</xdr:row>
      <xdr:rowOff>95250</xdr:rowOff>
    </xdr:from>
    <xdr:to>
      <xdr:col>12</xdr:col>
      <xdr:colOff>533400</xdr:colOff>
      <xdr:row>16</xdr:row>
      <xdr:rowOff>133350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762625" y="2247900"/>
          <a:ext cx="866775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590550</xdr:colOff>
      <xdr:row>11</xdr:row>
      <xdr:rowOff>95250</xdr:rowOff>
    </xdr:from>
    <xdr:to>
      <xdr:col>11</xdr:col>
      <xdr:colOff>333375</xdr:colOff>
      <xdr:row>16</xdr:row>
      <xdr:rowOff>133350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57750" y="2247900"/>
          <a:ext cx="962025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266700</xdr:colOff>
      <xdr:row>16</xdr:row>
      <xdr:rowOff>95250</xdr:rowOff>
    </xdr:from>
    <xdr:to>
      <xdr:col>12</xdr:col>
      <xdr:colOff>523875</xdr:colOff>
      <xdr:row>21</xdr:row>
      <xdr:rowOff>180975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53100" y="3228975"/>
          <a:ext cx="866775" cy="103822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523875</xdr:colOff>
      <xdr:row>16</xdr:row>
      <xdr:rowOff>114300</xdr:rowOff>
    </xdr:from>
    <xdr:to>
      <xdr:col>16</xdr:col>
      <xdr:colOff>104775</xdr:colOff>
      <xdr:row>21</xdr:row>
      <xdr:rowOff>180975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619875" y="3248025"/>
          <a:ext cx="2019300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523875</xdr:colOff>
      <xdr:row>11</xdr:row>
      <xdr:rowOff>95250</xdr:rowOff>
    </xdr:from>
    <xdr:to>
      <xdr:col>16</xdr:col>
      <xdr:colOff>85725</xdr:colOff>
      <xdr:row>16</xdr:row>
      <xdr:rowOff>133350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619875" y="2247900"/>
          <a:ext cx="2000250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257175</xdr:colOff>
      <xdr:row>0</xdr:row>
      <xdr:rowOff>171450</xdr:rowOff>
    </xdr:from>
    <xdr:to>
      <xdr:col>16</xdr:col>
      <xdr:colOff>95250</xdr:colOff>
      <xdr:row>6</xdr:row>
      <xdr:rowOff>76200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743575" y="171450"/>
          <a:ext cx="2886075" cy="1057275"/>
        </a:xfrm>
        <a:prstGeom prst="rect">
          <a:avLst/>
        </a:prstGeom>
        <a:solidFill>
          <a:srgbClr val="FF00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FF3300"/>
            </a:solidFill>
          </a:endParaRPr>
        </a:p>
      </xdr:txBody>
    </xdr:sp>
    <xdr:clientData/>
  </xdr:twoCellAnchor>
  <xdr:twoCellAnchor>
    <xdr:from>
      <xdr:col>12</xdr:col>
      <xdr:colOff>523875</xdr:colOff>
      <xdr:row>6</xdr:row>
      <xdr:rowOff>76200</xdr:rowOff>
    </xdr:from>
    <xdr:to>
      <xdr:col>16</xdr:col>
      <xdr:colOff>95250</xdr:colOff>
      <xdr:row>11</xdr:row>
      <xdr:rowOff>95250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619875" y="1228725"/>
          <a:ext cx="2009775" cy="1019175"/>
        </a:xfrm>
        <a:prstGeom prst="rect">
          <a:avLst/>
        </a:prstGeom>
        <a:solidFill>
          <a:srgbClr val="FF00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371475</xdr:colOff>
      <xdr:row>0</xdr:row>
      <xdr:rowOff>171450</xdr:rowOff>
    </xdr:from>
    <xdr:to>
      <xdr:col>16</xdr:col>
      <xdr:colOff>95250</xdr:colOff>
      <xdr:row>21</xdr:row>
      <xdr:rowOff>180975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809875" y="171450"/>
          <a:ext cx="5819775" cy="409575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70756</xdr:colOff>
      <xdr:row>22</xdr:row>
      <xdr:rowOff>9525</xdr:rowOff>
    </xdr:from>
    <xdr:to>
      <xdr:col>16</xdr:col>
      <xdr:colOff>114299</xdr:colOff>
      <xdr:row>23</xdr:row>
      <xdr:rowOff>95250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906485" y="4167868"/>
          <a:ext cx="5872843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Remota	         Improvável	  Possível	               Provável	</a:t>
          </a:r>
        </a:p>
      </xdr:txBody>
    </xdr:sp>
    <xdr:clientData/>
  </xdr:twoCellAnchor>
  <xdr:twoCellAnchor>
    <xdr:from>
      <xdr:col>5</xdr:col>
      <xdr:colOff>382361</xdr:colOff>
      <xdr:row>2</xdr:row>
      <xdr:rowOff>167368</xdr:rowOff>
    </xdr:from>
    <xdr:to>
      <xdr:col>6</xdr:col>
      <xdr:colOff>239486</xdr:colOff>
      <xdr:row>4</xdr:row>
      <xdr:rowOff>115660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922690" y="537482"/>
          <a:ext cx="504825" cy="31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Alto</a:t>
          </a:r>
        </a:p>
      </xdr:txBody>
    </xdr:sp>
    <xdr:clientData/>
  </xdr:twoCellAnchor>
  <xdr:twoCellAnchor>
    <xdr:from>
      <xdr:col>4</xdr:col>
      <xdr:colOff>438151</xdr:colOff>
      <xdr:row>8</xdr:row>
      <xdr:rowOff>1</xdr:rowOff>
    </xdr:from>
    <xdr:to>
      <xdr:col>6</xdr:col>
      <xdr:colOff>285751</xdr:colOff>
      <xdr:row>9</xdr:row>
      <xdr:rowOff>133351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276351" y="1552576"/>
          <a:ext cx="10668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>
              <a:latin typeface="Century Gothic" panose="020B0502020202020204" pitchFamily="34" charset="0"/>
            </a:rPr>
            <a:t>Significativo</a:t>
          </a:r>
        </a:p>
      </xdr:txBody>
    </xdr:sp>
    <xdr:clientData/>
  </xdr:twoCellAnchor>
  <xdr:twoCellAnchor>
    <xdr:from>
      <xdr:col>4</xdr:col>
      <xdr:colOff>545646</xdr:colOff>
      <xdr:row>13</xdr:row>
      <xdr:rowOff>95251</xdr:rowOff>
    </xdr:from>
    <xdr:to>
      <xdr:col>6</xdr:col>
      <xdr:colOff>288471</xdr:colOff>
      <xdr:row>15</xdr:row>
      <xdr:rowOff>38101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438275" y="2582637"/>
          <a:ext cx="1038225" cy="31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Moderado</a:t>
          </a:r>
        </a:p>
      </xdr:txBody>
    </xdr:sp>
    <xdr:clientData/>
  </xdr:twoCellAnchor>
  <xdr:twoCellAnchor>
    <xdr:from>
      <xdr:col>5</xdr:col>
      <xdr:colOff>250373</xdr:colOff>
      <xdr:row>18</xdr:row>
      <xdr:rowOff>108859</xdr:rowOff>
    </xdr:from>
    <xdr:to>
      <xdr:col>6</xdr:col>
      <xdr:colOff>217714</xdr:colOff>
      <xdr:row>20</xdr:row>
      <xdr:rowOff>51708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790702" y="3526973"/>
          <a:ext cx="615041" cy="312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Baixo</a:t>
          </a:r>
        </a:p>
      </xdr:txBody>
    </xdr:sp>
    <xdr:clientData/>
  </xdr:twoCellAnchor>
  <xdr:twoCellAnchor>
    <xdr:from>
      <xdr:col>10</xdr:col>
      <xdr:colOff>38101</xdr:colOff>
      <xdr:row>24</xdr:row>
      <xdr:rowOff>104776</xdr:rowOff>
    </xdr:from>
    <xdr:to>
      <xdr:col>13</xdr:col>
      <xdr:colOff>133351</xdr:colOff>
      <xdr:row>26</xdr:row>
      <xdr:rowOff>47626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14901" y="4762501"/>
          <a:ext cx="1924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Century Gothic" panose="020B0502020202020204" pitchFamily="34" charset="0"/>
            </a:rPr>
            <a:t>PROBABILIDADE</a:t>
          </a:r>
        </a:p>
      </xdr:txBody>
    </xdr:sp>
    <xdr:clientData/>
  </xdr:twoCellAnchor>
  <xdr:twoCellAnchor>
    <xdr:from>
      <xdr:col>4</xdr:col>
      <xdr:colOff>2</xdr:colOff>
      <xdr:row>9</xdr:row>
      <xdr:rowOff>19052</xdr:rowOff>
    </xdr:from>
    <xdr:to>
      <xdr:col>4</xdr:col>
      <xdr:colOff>295277</xdr:colOff>
      <xdr:row>15</xdr:row>
      <xdr:rowOff>133350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 rot="16200000">
          <a:off x="333378" y="2276476"/>
          <a:ext cx="1304923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Century Gothic" panose="020B0502020202020204" pitchFamily="34" charset="0"/>
            </a:rPr>
            <a:t>IMPACTO</a:t>
          </a:r>
        </a:p>
      </xdr:txBody>
    </xdr:sp>
    <xdr:clientData/>
  </xdr:twoCellAnchor>
  <xdr:twoCellAnchor>
    <xdr:from>
      <xdr:col>6</xdr:col>
      <xdr:colOff>89806</xdr:colOff>
      <xdr:row>0</xdr:row>
      <xdr:rowOff>5442</xdr:rowOff>
    </xdr:from>
    <xdr:to>
      <xdr:col>16</xdr:col>
      <xdr:colOff>280306</xdr:colOff>
      <xdr:row>23</xdr:row>
      <xdr:rowOff>14967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435287</xdr:colOff>
      <xdr:row>1</xdr:row>
      <xdr:rowOff>76200</xdr:rowOff>
    </xdr:from>
    <xdr:to>
      <xdr:col>2</xdr:col>
      <xdr:colOff>1583871</xdr:colOff>
      <xdr:row>3</xdr:row>
      <xdr:rowOff>160920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0245D8-719E-4BAE-B167-435E50F4C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601" y="261257"/>
          <a:ext cx="1148584" cy="394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BA34"/>
  <sheetViews>
    <sheetView showGridLines="0" tabSelected="1" zoomScale="75" zoomScaleNormal="75" workbookViewId="0">
      <pane xSplit="4" ySplit="9" topLeftCell="E10" activePane="bottomRight" state="frozen"/>
      <selection activeCell="F34" sqref="F34"/>
      <selection pane="topRight" activeCell="F34" sqref="F34"/>
      <selection pane="bottomLeft" activeCell="F34" sqref="F34"/>
      <selection pane="bottomRight" activeCell="C11" sqref="C11"/>
    </sheetView>
  </sheetViews>
  <sheetFormatPr defaultColWidth="9.15234375" defaultRowHeight="15.45" x14ac:dyDescent="0.4"/>
  <cols>
    <col min="1" max="1" width="1.84375" style="26" customWidth="1"/>
    <col min="2" max="2" width="5.3046875" style="26" bestFit="1" customWidth="1"/>
    <col min="3" max="3" width="72.69140625" style="27" customWidth="1"/>
    <col min="4" max="4" width="1" style="27" customWidth="1"/>
    <col min="5" max="5" width="11.69140625" style="27" customWidth="1"/>
    <col min="6" max="6" width="4.15234375" style="27" hidden="1" customWidth="1"/>
    <col min="7" max="7" width="5.3046875" style="27" hidden="1" customWidth="1"/>
    <col min="8" max="8" width="11.69140625" style="27" customWidth="1"/>
    <col min="9" max="9" width="5.84375" style="27" hidden="1" customWidth="1"/>
    <col min="10" max="10" width="6" style="27" hidden="1" customWidth="1"/>
    <col min="11" max="11" width="11.69140625" style="27" customWidth="1"/>
    <col min="12" max="12" width="5.69140625" style="27" hidden="1" customWidth="1"/>
    <col min="13" max="13" width="5.84375" style="27" hidden="1" customWidth="1"/>
    <col min="14" max="14" width="11.69140625" style="27" customWidth="1"/>
    <col min="15" max="16" width="4.84375" style="27" hidden="1" customWidth="1"/>
    <col min="17" max="19" width="0.3046875" style="28" customWidth="1"/>
    <col min="20" max="23" width="10.69140625" style="27" customWidth="1"/>
    <col min="24" max="24" width="4.69140625" style="27" hidden="1" customWidth="1"/>
    <col min="25" max="25" width="0.69140625" style="29" customWidth="1"/>
    <col min="26" max="27" width="9.69140625" style="27" customWidth="1"/>
    <col min="28" max="28" width="4.69140625" style="27" hidden="1" customWidth="1"/>
    <col min="29" max="29" width="0.69140625" style="70" customWidth="1"/>
    <col min="30" max="35" width="7" style="27" customWidth="1"/>
    <col min="36" max="36" width="7.3828125" style="27" hidden="1" customWidth="1"/>
    <col min="37" max="37" width="0.69140625" style="30" customWidth="1"/>
    <col min="38" max="38" width="7.3046875" style="28" hidden="1" customWidth="1"/>
    <col min="39" max="39" width="7.15234375" style="28" hidden="1" customWidth="1"/>
    <col min="40" max="40" width="7.69140625" style="28" hidden="1" customWidth="1"/>
    <col min="41" max="41" width="14.69140625" style="26" customWidth="1"/>
    <col min="42" max="42" width="6.53515625" style="31" customWidth="1"/>
    <col min="43" max="43" width="12.69140625" style="31" customWidth="1"/>
    <col min="44" max="45" width="12.69140625" style="32" hidden="1" customWidth="1"/>
    <col min="46" max="46" width="11.53515625" style="32" hidden="1" customWidth="1"/>
    <col min="47" max="47" width="10.69140625" style="32" hidden="1" customWidth="1"/>
    <col min="48" max="49" width="0" style="33" hidden="1" customWidth="1"/>
    <col min="50" max="16384" width="9.15234375" style="26"/>
  </cols>
  <sheetData>
    <row r="1" spans="2:53" ht="15.9" thickBot="1" x14ac:dyDescent="0.45">
      <c r="B1" s="139" t="s">
        <v>103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</row>
    <row r="2" spans="2:53" ht="22.95" customHeight="1" thickTop="1" x14ac:dyDescent="0.4">
      <c r="B2" s="34"/>
      <c r="C2" s="35"/>
      <c r="D2" s="36"/>
      <c r="E2" s="157" t="s">
        <v>89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95"/>
      <c r="AJ2" s="95"/>
      <c r="AK2" s="95"/>
      <c r="AL2" s="95"/>
      <c r="AM2" s="95"/>
      <c r="AN2" s="95"/>
      <c r="AO2" s="95"/>
    </row>
    <row r="3" spans="2:53" ht="3" customHeight="1" x14ac:dyDescent="0.4">
      <c r="B3" s="37"/>
      <c r="C3" s="38"/>
      <c r="E3" s="39"/>
    </row>
    <row r="4" spans="2:53" ht="19.75" thickBot="1" x14ac:dyDescent="0.45">
      <c r="B4" s="40"/>
      <c r="C4" s="41"/>
      <c r="D4" s="36"/>
      <c r="E4" s="156" t="s">
        <v>113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97" t="s">
        <v>102</v>
      </c>
      <c r="AJ4" s="96"/>
      <c r="AK4" s="96"/>
      <c r="AL4" s="96"/>
      <c r="AM4" s="96"/>
      <c r="AN4" s="96"/>
      <c r="AO4" s="105">
        <v>45096</v>
      </c>
    </row>
    <row r="5" spans="2:53" ht="3" customHeight="1" thickTop="1" thickBot="1" x14ac:dyDescent="0.45">
      <c r="B5" s="26" t="s">
        <v>66</v>
      </c>
    </row>
    <row r="6" spans="2:53" ht="27" customHeight="1" x14ac:dyDescent="0.4">
      <c r="B6" s="148" t="s">
        <v>71</v>
      </c>
      <c r="C6" s="149"/>
      <c r="D6" s="42"/>
      <c r="E6" s="116" t="s">
        <v>22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  <c r="Q6" s="43"/>
      <c r="R6" s="43"/>
      <c r="S6" s="43"/>
      <c r="T6" s="126" t="s">
        <v>68</v>
      </c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8"/>
      <c r="AJ6" s="44"/>
      <c r="AK6" s="45"/>
      <c r="AL6" s="43"/>
      <c r="AM6" s="43"/>
      <c r="AN6" s="43"/>
      <c r="AO6" s="119" t="s">
        <v>70</v>
      </c>
    </row>
    <row r="7" spans="2:53" ht="16.5" customHeight="1" x14ac:dyDescent="0.4">
      <c r="B7" s="150"/>
      <c r="C7" s="151"/>
      <c r="D7" s="42"/>
      <c r="E7" s="122" t="s">
        <v>1</v>
      </c>
      <c r="F7" s="142" t="s">
        <v>23</v>
      </c>
      <c r="G7" s="142" t="s">
        <v>24</v>
      </c>
      <c r="H7" s="124" t="s">
        <v>2</v>
      </c>
      <c r="I7" s="142" t="s">
        <v>23</v>
      </c>
      <c r="J7" s="142" t="s">
        <v>24</v>
      </c>
      <c r="K7" s="146" t="s">
        <v>67</v>
      </c>
      <c r="L7" s="142" t="s">
        <v>23</v>
      </c>
      <c r="M7" s="142" t="s">
        <v>24</v>
      </c>
      <c r="N7" s="146" t="s">
        <v>35</v>
      </c>
      <c r="O7" s="144" t="s">
        <v>23</v>
      </c>
      <c r="P7" s="137" t="s">
        <v>24</v>
      </c>
      <c r="Q7" s="43"/>
      <c r="R7" s="43"/>
      <c r="S7" s="43"/>
      <c r="T7" s="129" t="s">
        <v>3</v>
      </c>
      <c r="U7" s="130"/>
      <c r="V7" s="130"/>
      <c r="W7" s="131"/>
      <c r="X7" s="140" t="s">
        <v>23</v>
      </c>
      <c r="Y7" s="46"/>
      <c r="Z7" s="132" t="s">
        <v>5</v>
      </c>
      <c r="AA7" s="133"/>
      <c r="AB7" s="140" t="s">
        <v>23</v>
      </c>
      <c r="AC7" s="71"/>
      <c r="AD7" s="134" t="s">
        <v>6</v>
      </c>
      <c r="AE7" s="135"/>
      <c r="AF7" s="135"/>
      <c r="AG7" s="135"/>
      <c r="AH7" s="135"/>
      <c r="AI7" s="136"/>
      <c r="AJ7" s="154" t="s">
        <v>23</v>
      </c>
      <c r="AK7" s="47"/>
      <c r="AL7" s="43"/>
      <c r="AM7" s="43"/>
      <c r="AN7" s="43"/>
      <c r="AO7" s="120"/>
    </row>
    <row r="8" spans="2:53" ht="28.2" customHeight="1" thickBot="1" x14ac:dyDescent="0.45">
      <c r="B8" s="152"/>
      <c r="C8" s="153"/>
      <c r="D8" s="42"/>
      <c r="E8" s="123"/>
      <c r="F8" s="143"/>
      <c r="G8" s="143"/>
      <c r="H8" s="125"/>
      <c r="I8" s="143"/>
      <c r="J8" s="143"/>
      <c r="K8" s="147"/>
      <c r="L8" s="143"/>
      <c r="M8" s="143"/>
      <c r="N8" s="147"/>
      <c r="O8" s="145"/>
      <c r="P8" s="138"/>
      <c r="Q8" s="43"/>
      <c r="R8" s="48" t="s">
        <v>32</v>
      </c>
      <c r="S8" s="48"/>
      <c r="T8" s="59" t="s">
        <v>14</v>
      </c>
      <c r="U8" s="60" t="s">
        <v>26</v>
      </c>
      <c r="V8" s="60" t="s">
        <v>15</v>
      </c>
      <c r="W8" s="60" t="s">
        <v>4</v>
      </c>
      <c r="X8" s="141"/>
      <c r="Y8" s="46"/>
      <c r="Z8" s="61" t="s">
        <v>16</v>
      </c>
      <c r="AA8" s="62" t="s">
        <v>17</v>
      </c>
      <c r="AB8" s="141"/>
      <c r="AC8" s="71"/>
      <c r="AD8" s="63" t="s">
        <v>7</v>
      </c>
      <c r="AE8" s="64" t="s">
        <v>91</v>
      </c>
      <c r="AF8" s="64" t="s">
        <v>8</v>
      </c>
      <c r="AG8" s="64" t="s">
        <v>9</v>
      </c>
      <c r="AH8" s="64" t="s">
        <v>10</v>
      </c>
      <c r="AI8" s="65" t="s">
        <v>11</v>
      </c>
      <c r="AJ8" s="155"/>
      <c r="AK8" s="47"/>
      <c r="AL8" s="48" t="s">
        <v>27</v>
      </c>
      <c r="AM8" s="48" t="s">
        <v>13</v>
      </c>
      <c r="AN8" s="48"/>
      <c r="AO8" s="121"/>
      <c r="AR8" s="32" t="s">
        <v>21</v>
      </c>
      <c r="AS8" s="32" t="s">
        <v>18</v>
      </c>
      <c r="AT8" s="32" t="s">
        <v>19</v>
      </c>
      <c r="AU8" s="32" t="s">
        <v>20</v>
      </c>
    </row>
    <row r="9" spans="2:53" ht="3" customHeight="1" x14ac:dyDescent="0.4">
      <c r="C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T9" s="49"/>
      <c r="U9" s="49"/>
      <c r="V9" s="49"/>
      <c r="W9" s="49"/>
      <c r="X9" s="49"/>
      <c r="Z9" s="49"/>
      <c r="AA9" s="49"/>
      <c r="AB9" s="49"/>
      <c r="AD9" s="49"/>
      <c r="AE9" s="49"/>
      <c r="AF9" s="49"/>
      <c r="AG9" s="49"/>
      <c r="AH9" s="49"/>
      <c r="AI9" s="49"/>
      <c r="AJ9" s="49"/>
      <c r="AK9" s="50"/>
    </row>
    <row r="10" spans="2:53" ht="40" customHeight="1" x14ac:dyDescent="0.4">
      <c r="B10" s="51" t="s">
        <v>57</v>
      </c>
      <c r="C10" s="108" t="s">
        <v>115</v>
      </c>
      <c r="E10" s="52" t="s">
        <v>29</v>
      </c>
      <c r="F10" s="80">
        <f>IF(E10="N.A.",0)+IF(E10="Baixo",1)+IF(E10="Moderado",2)+IF(E10="Significativo",3)+IF(E10="Alto",4)</f>
        <v>2</v>
      </c>
      <c r="G10" s="80">
        <f>IF(F10&gt;0,1,0)</f>
        <v>1</v>
      </c>
      <c r="H10" s="52" t="s">
        <v>12</v>
      </c>
      <c r="I10" s="80">
        <f>IF(H10="N.A.",0)+IF(H10="Baixo",1)+IF(H10="Moderado",2)+IF(H10="Significativo",3)+IF(H10="Alto",4)</f>
        <v>0</v>
      </c>
      <c r="J10" s="80">
        <f>IF(I10&gt;0,1,0)</f>
        <v>0</v>
      </c>
      <c r="K10" s="52" t="s">
        <v>28</v>
      </c>
      <c r="L10" s="80">
        <f>IF(K10="N.A.",0)+IF(K10="Baixo",1)+IF(K10="Moderado",2)+IF(K10="Significativo",3)+IF(K10="Alto",4)</f>
        <v>1</v>
      </c>
      <c r="M10" s="80">
        <f>IF(L10&gt;0,1,0)</f>
        <v>1</v>
      </c>
      <c r="N10" s="52" t="s">
        <v>28</v>
      </c>
      <c r="O10" s="53">
        <f>IF(N10="N.A.",0)+IF(N10="Baixo",1)+IF(N10="Moderado",2)+IF(N10="Significativo",3)+IF(N10="Alto",4)</f>
        <v>1</v>
      </c>
      <c r="P10" s="53">
        <f>IF(O10&gt;0,1,0)</f>
        <v>1</v>
      </c>
      <c r="Q10" s="54">
        <f>SUM(G10,J10,M10,P10)</f>
        <v>3</v>
      </c>
      <c r="R10" s="54">
        <f t="shared" ref="R10:R15" si="0">IFERROR(SUM(F10,I10,L10,O10)/Q10,0)</f>
        <v>1.3333333333333333</v>
      </c>
      <c r="S10" s="54"/>
      <c r="T10" s="52"/>
      <c r="U10" s="52"/>
      <c r="V10" s="52" t="s">
        <v>25</v>
      </c>
      <c r="W10" s="52"/>
      <c r="X10" s="55">
        <f>IF(T10="X",-1)+IF(U10="X",2)+IF(V10="X",4)+IF(W10="X",9)</f>
        <v>4</v>
      </c>
      <c r="Y10" s="56"/>
      <c r="Z10" s="52"/>
      <c r="AA10" s="52" t="s">
        <v>25</v>
      </c>
      <c r="AB10" s="55">
        <f>IF(Z10="X",1)+IF(AA10="X",2)</f>
        <v>2</v>
      </c>
      <c r="AC10" s="72"/>
      <c r="AD10" s="79"/>
      <c r="AE10" s="79"/>
      <c r="AF10" s="79" t="s">
        <v>25</v>
      </c>
      <c r="AG10" s="79"/>
      <c r="AH10" s="79"/>
      <c r="AI10" s="52"/>
      <c r="AJ10" s="55">
        <f>IF(AD10="X",1)+IF(AE10="X",2)+IF(AF10="X",3)+IF(AG10="X",4)+IF(AH10="X",5)+IF(AI10="X",6)</f>
        <v>3</v>
      </c>
      <c r="AK10" s="57"/>
      <c r="AL10" s="54">
        <f>X10+AB10+AJ10</f>
        <v>9</v>
      </c>
      <c r="AM10" s="54">
        <f>(AL10+R10)/2</f>
        <v>5.166666666666667</v>
      </c>
      <c r="AN10" s="54">
        <f>IF(AO10="",0,10)</f>
        <v>10</v>
      </c>
      <c r="AO10" s="58" t="str">
        <f>IF(AR10=TRUE,"Desprezível",IF(AS10=TRUE,"Administrável",IF(AT10=TRUE,"Indesejável",IF(AU10=TRUE,"Intolerável",""))))</f>
        <v>Administrável</v>
      </c>
      <c r="AP10" s="73"/>
      <c r="AQ10" s="74"/>
      <c r="AR10" s="75" t="b">
        <f>AND(R10&gt;0,R10&lt;=2,AL10&gt;0,AL10&lt;=7)</f>
        <v>0</v>
      </c>
      <c r="AS10" s="75" t="b">
        <f>OR(AND(R10&gt;0,R10&lt;=2,AL10&gt;0,AL10&gt;7,AL10&lt;=12),AND(R10&gt;0,R10&gt;2,R10&lt;=3,AL10&gt;0,AL10&lt;=9))</f>
        <v>1</v>
      </c>
      <c r="AT10" s="75" t="b">
        <f>OR(AND(R10&gt;0,R10&lt;=2,AL10&gt;0,AL10&gt;12,AL10&lt;=17),AND(R10&gt;0,R10&gt;2,R10&lt;=3,AL10&gt;0,AL10&gt;9,AL10&lt;=12),AND(R10&gt;0,R10&gt;3,R10&lt;=5,AL10&gt;0,AL10&lt;=9))</f>
        <v>0</v>
      </c>
      <c r="AU10" s="75" t="b">
        <f>OR(AND(R10&gt;0,R10&gt;2,R10&lt;=3,AL10&gt;0,AL10&gt;12,AL10&lt;=18),AND(R10&gt;0,R10&gt;3,R10&lt;=5,AL10&gt;0,AL10&gt;9))</f>
        <v>0</v>
      </c>
      <c r="AV10" s="73"/>
      <c r="AW10" s="74" t="s">
        <v>12</v>
      </c>
      <c r="AX10" s="73"/>
      <c r="AY10" s="73"/>
      <c r="AZ10" s="73"/>
      <c r="BA10" s="73"/>
    </row>
    <row r="11" spans="2:53" ht="55.3" customHeight="1" x14ac:dyDescent="0.4">
      <c r="B11" s="51" t="s">
        <v>58</v>
      </c>
      <c r="C11" s="226" t="s">
        <v>114</v>
      </c>
      <c r="E11" s="111" t="s">
        <v>29</v>
      </c>
      <c r="F11" s="80">
        <f t="shared" ref="F11:F24" si="1">IF(E11="N.A.",0)+IF(E11="Baixo",1)+IF(E11="Moderado",2)+IF(E11="Significativo",3)+IF(E11="Alto",4)</f>
        <v>2</v>
      </c>
      <c r="G11" s="80">
        <f t="shared" ref="G11:G24" si="2">IF(F11&gt;0,1,0)</f>
        <v>1</v>
      </c>
      <c r="H11" s="52" t="s">
        <v>12</v>
      </c>
      <c r="I11" s="80">
        <f t="shared" ref="I11:I24" si="3">IF(H11="N.A.",0)+IF(H11="Baixo",1)+IF(H11="Moderado",2)+IF(H11="Significativo",3)+IF(H11="Alto",4)</f>
        <v>0</v>
      </c>
      <c r="J11" s="80">
        <f t="shared" ref="J11:J24" si="4">IF(I11&gt;0,1,0)</f>
        <v>0</v>
      </c>
      <c r="K11" s="52" t="s">
        <v>29</v>
      </c>
      <c r="L11" s="80">
        <f t="shared" ref="L11:L24" si="5">IF(K11="N.A.",0)+IF(K11="Baixo",1)+IF(K11="Moderado",2)+IF(K11="Significativo",3)+IF(K11="Alto",4)</f>
        <v>2</v>
      </c>
      <c r="M11" s="80">
        <f t="shared" ref="M11:M24" si="6">IF(L11&gt;0,1,0)</f>
        <v>1</v>
      </c>
      <c r="N11" s="111" t="s">
        <v>29</v>
      </c>
      <c r="O11" s="53">
        <f t="shared" ref="O11:O20" si="7">IF(N11="N.A.",0)+IF(N11="Baixo",1)+IF(N11="Moderado",2)+IF(N11="Significativo",3)+IF(N11="Alto",4)</f>
        <v>2</v>
      </c>
      <c r="P11" s="53">
        <f t="shared" ref="P11:P20" si="8">IF(O11&gt;0,1,0)</f>
        <v>1</v>
      </c>
      <c r="Q11" s="54">
        <f t="shared" ref="Q11:Q20" si="9">SUM(G11,J11,M11,P11)</f>
        <v>3</v>
      </c>
      <c r="R11" s="54">
        <f t="shared" si="0"/>
        <v>2</v>
      </c>
      <c r="S11" s="54"/>
      <c r="T11" s="52"/>
      <c r="U11" s="52"/>
      <c r="V11" s="52" t="s">
        <v>25</v>
      </c>
      <c r="W11" s="52"/>
      <c r="X11" s="55">
        <f t="shared" ref="X11:X26" si="10">IF(T11="X",-1)+IF(U11="X",2)+IF(V11="X",4)+IF(W11="X",9)</f>
        <v>4</v>
      </c>
      <c r="Y11" s="56"/>
      <c r="Z11" s="52"/>
      <c r="AA11" s="52" t="s">
        <v>25</v>
      </c>
      <c r="AB11" s="55">
        <f t="shared" ref="AB11:AB26" si="11">IF(Z11="X",1)+IF(AA11="X",2)</f>
        <v>2</v>
      </c>
      <c r="AC11" s="72"/>
      <c r="AD11" s="79"/>
      <c r="AE11" s="79"/>
      <c r="AF11" s="112"/>
      <c r="AG11" s="112" t="s">
        <v>25</v>
      </c>
      <c r="AH11" s="79"/>
      <c r="AI11" s="52"/>
      <c r="AJ11" s="55">
        <f t="shared" ref="AJ11:AJ26" si="12">IF(AD11="X",1)+IF(AE11="X",2)+IF(AF11="X",3)+IF(AG11="X",4)+IF(AH11="X",5)+IF(AI11="X",6)</f>
        <v>4</v>
      </c>
      <c r="AK11" s="57"/>
      <c r="AL11" s="54">
        <f t="shared" ref="AL11:AL20" si="13">X11+AB11+AJ11</f>
        <v>10</v>
      </c>
      <c r="AM11" s="54">
        <f t="shared" ref="AM11:AM20" si="14">(AL11+R11)/2</f>
        <v>6</v>
      </c>
      <c r="AN11" s="54">
        <f t="shared" ref="AN11:AN20" si="15">IF(AO11="",0,10)</f>
        <v>10</v>
      </c>
      <c r="AO11" s="58" t="str">
        <f t="shared" ref="AO11:AO17" si="16">IF(AR11=TRUE,"Desprezível",IF(AS11=TRUE,"Administrável",IF(AT11=TRUE,"Indesejável",IF(AU11=TRUE,"Intolerável",""))))</f>
        <v>Administrável</v>
      </c>
      <c r="AP11" s="73"/>
      <c r="AQ11" s="74"/>
      <c r="AR11" s="75" t="b">
        <f t="shared" ref="AR11:AR26" si="17">AND(R11&gt;0,R11&lt;=2,AL11&gt;0,AL11&lt;=7)</f>
        <v>0</v>
      </c>
      <c r="AS11" s="75" t="b">
        <f t="shared" ref="AS11:AS26" si="18">OR(AND(R11&gt;0,R11&lt;=2,AL11&gt;0,AL11&gt;7,AL11&lt;=12),AND(R11&gt;0,R11&gt;2,R11&lt;=3,AL11&gt;0,AL11&lt;=9))</f>
        <v>1</v>
      </c>
      <c r="AT11" s="75" t="b">
        <f t="shared" ref="AT11:AT26" si="19">OR(AND(R11&gt;0,R11&lt;=2,AL11&gt;0,AL11&gt;12,AL11&lt;=17),AND(R11&gt;0,R11&gt;2,R11&lt;=3,AL11&gt;0,AL11&gt;9,AL11&lt;=12),AND(R11&gt;0,R11&gt;3,R11&lt;=5,AL11&gt;0,AL11&lt;=9))</f>
        <v>0</v>
      </c>
      <c r="AU11" s="75" t="b">
        <f t="shared" ref="AU11:AU26" si="20">OR(AND(R11&gt;0,R11&gt;2,R11&lt;=3,AL11&gt;0,AL11&gt;12,AL11&lt;=18),AND(R11&gt;0,R11&gt;3,R11&lt;=5,AL11&gt;0,AL11&gt;9))</f>
        <v>0</v>
      </c>
      <c r="AV11" s="73"/>
      <c r="AW11" s="74" t="s">
        <v>28</v>
      </c>
      <c r="AX11" s="73"/>
      <c r="AY11" s="73"/>
      <c r="AZ11" s="73"/>
      <c r="BA11" s="73"/>
    </row>
    <row r="12" spans="2:53" ht="40" customHeight="1" x14ac:dyDescent="0.4">
      <c r="B12" s="51" t="s">
        <v>59</v>
      </c>
      <c r="C12" s="110" t="s">
        <v>116</v>
      </c>
      <c r="E12" s="52" t="s">
        <v>31</v>
      </c>
      <c r="F12" s="80">
        <f>IF(E12="N.A.",0)+IF(E12="Baixo",1)+IF(E12="Moderado",2)+IF(E12="Significativo",3)+IF(E12="Alto",4)</f>
        <v>4</v>
      </c>
      <c r="G12" s="80">
        <f>IF(F12&gt;0,1,0)</f>
        <v>1</v>
      </c>
      <c r="H12" s="52" t="s">
        <v>12</v>
      </c>
      <c r="I12" s="80">
        <f>IF(H12="N.A.",0)+IF(H12="Baixo",1)+IF(H12="Moderado",2)+IF(H12="Significativo",3)+IF(H12="Alto",4)</f>
        <v>0</v>
      </c>
      <c r="J12" s="80">
        <f>IF(I12&gt;0,1,0)</f>
        <v>0</v>
      </c>
      <c r="K12" s="52" t="s">
        <v>28</v>
      </c>
      <c r="L12" s="80">
        <f>IF(K12="N.A.",0)+IF(K12="Baixo",1)+IF(K12="Moderado",2)+IF(K12="Significativo",3)+IF(K12="Alto",4)</f>
        <v>1</v>
      </c>
      <c r="M12" s="80">
        <f>IF(L12&gt;0,1,0)</f>
        <v>1</v>
      </c>
      <c r="N12" s="52" t="s">
        <v>30</v>
      </c>
      <c r="O12" s="53">
        <f>IF(N12="N.A.",0)+IF(N12="Baixo",1)+IF(N12="Moderado",2)+IF(N12="Significativo",3)+IF(N12="Alto",4)</f>
        <v>3</v>
      </c>
      <c r="P12" s="53">
        <f>IF(O12&gt;0,1,0)</f>
        <v>1</v>
      </c>
      <c r="Q12" s="54">
        <f t="shared" si="9"/>
        <v>3</v>
      </c>
      <c r="R12" s="54">
        <f t="shared" si="0"/>
        <v>2.6666666666666665</v>
      </c>
      <c r="S12" s="54"/>
      <c r="T12" s="52"/>
      <c r="U12" s="52"/>
      <c r="V12" s="52" t="s">
        <v>25</v>
      </c>
      <c r="W12" s="52"/>
      <c r="X12" s="55">
        <f t="shared" si="10"/>
        <v>4</v>
      </c>
      <c r="Y12" s="56"/>
      <c r="Z12" s="52"/>
      <c r="AA12" s="52" t="s">
        <v>25</v>
      </c>
      <c r="AB12" s="55">
        <f t="shared" si="11"/>
        <v>2</v>
      </c>
      <c r="AC12" s="72"/>
      <c r="AD12" s="79"/>
      <c r="AE12" s="79"/>
      <c r="AF12" s="79" t="s">
        <v>25</v>
      </c>
      <c r="AG12" s="79"/>
      <c r="AH12" s="79"/>
      <c r="AI12" s="52"/>
      <c r="AJ12" s="55">
        <f t="shared" si="12"/>
        <v>3</v>
      </c>
      <c r="AK12" s="57"/>
      <c r="AL12" s="54">
        <f t="shared" si="13"/>
        <v>9</v>
      </c>
      <c r="AM12" s="54"/>
      <c r="AN12" s="54">
        <f t="shared" si="15"/>
        <v>10</v>
      </c>
      <c r="AO12" s="58" t="str">
        <f t="shared" si="16"/>
        <v>Administrável</v>
      </c>
      <c r="AP12" s="73"/>
      <c r="AQ12" s="74"/>
      <c r="AR12" s="75" t="b">
        <f t="shared" si="17"/>
        <v>0</v>
      </c>
      <c r="AS12" s="75" t="b">
        <f t="shared" si="18"/>
        <v>1</v>
      </c>
      <c r="AT12" s="75" t="b">
        <f t="shared" si="19"/>
        <v>0</v>
      </c>
      <c r="AU12" s="75" t="b">
        <f t="shared" si="20"/>
        <v>0</v>
      </c>
      <c r="AV12" s="73"/>
      <c r="AW12" s="74" t="s">
        <v>29</v>
      </c>
      <c r="AX12" s="73"/>
      <c r="AY12" s="73"/>
      <c r="AZ12" s="73"/>
      <c r="BA12" s="73"/>
    </row>
    <row r="13" spans="2:53" ht="40" customHeight="1" x14ac:dyDescent="0.4">
      <c r="B13" s="51" t="s">
        <v>60</v>
      </c>
      <c r="C13" s="109" t="s">
        <v>117</v>
      </c>
      <c r="E13" s="52" t="s">
        <v>29</v>
      </c>
      <c r="F13" s="80">
        <f>IF(E13="N.A.",0)+IF(E13="Baixo",1)+IF(E13="Moderado",2)+IF(E13="Significativo",3)+IF(E13="Alto",4)</f>
        <v>2</v>
      </c>
      <c r="G13" s="80">
        <f>IF(F13&gt;0,1,0)</f>
        <v>1</v>
      </c>
      <c r="H13" s="52" t="s">
        <v>28</v>
      </c>
      <c r="I13" s="80">
        <f>IF(H13="N.A.",0)+IF(H13="Baixo",1)+IF(H13="Moderado",2)+IF(H13="Significativo",3)+IF(H13="Alto",4)</f>
        <v>1</v>
      </c>
      <c r="J13" s="80">
        <f>IF(I13&gt;0,1,0)</f>
        <v>1</v>
      </c>
      <c r="K13" s="52" t="s">
        <v>29</v>
      </c>
      <c r="L13" s="80">
        <f>IF(K13="N.A.",0)+IF(K13="Baixo",1)+IF(K13="Moderado",2)+IF(K13="Significativo",3)+IF(K13="Alto",4)</f>
        <v>2</v>
      </c>
      <c r="M13" s="80">
        <f>IF(L13&gt;0,1,0)</f>
        <v>1</v>
      </c>
      <c r="N13" s="52" t="s">
        <v>28</v>
      </c>
      <c r="O13" s="53">
        <f>IF(N13="N.A.",0)+IF(N13="Baixo",1)+IF(N13="Moderado",2)+IF(N13="Significativo",3)+IF(N13="Alto",4)</f>
        <v>1</v>
      </c>
      <c r="P13" s="53">
        <f>IF(O13&gt;0,1,0)</f>
        <v>1</v>
      </c>
      <c r="Q13" s="54">
        <f t="shared" si="9"/>
        <v>4</v>
      </c>
      <c r="R13" s="54">
        <f t="shared" si="0"/>
        <v>1.5</v>
      </c>
      <c r="S13" s="54"/>
      <c r="T13" s="52"/>
      <c r="U13" s="52"/>
      <c r="V13" s="52" t="s">
        <v>25</v>
      </c>
      <c r="W13" s="52"/>
      <c r="X13" s="55">
        <f t="shared" si="10"/>
        <v>4</v>
      </c>
      <c r="Y13" s="56"/>
      <c r="Z13" s="52"/>
      <c r="AA13" s="52" t="s">
        <v>25</v>
      </c>
      <c r="AB13" s="55">
        <f t="shared" si="11"/>
        <v>2</v>
      </c>
      <c r="AC13" s="72"/>
      <c r="AD13" s="79"/>
      <c r="AE13" s="79"/>
      <c r="AF13" s="79"/>
      <c r="AG13" s="79" t="s">
        <v>25</v>
      </c>
      <c r="AH13" s="79"/>
      <c r="AI13" s="52"/>
      <c r="AJ13" s="55">
        <f t="shared" si="12"/>
        <v>4</v>
      </c>
      <c r="AK13" s="57"/>
      <c r="AL13" s="54">
        <f t="shared" si="13"/>
        <v>10</v>
      </c>
      <c r="AM13" s="54"/>
      <c r="AN13" s="54">
        <f t="shared" si="15"/>
        <v>10</v>
      </c>
      <c r="AO13" s="58" t="str">
        <f t="shared" si="16"/>
        <v>Administrável</v>
      </c>
      <c r="AP13" s="73"/>
      <c r="AQ13" s="74"/>
      <c r="AR13" s="75" t="b">
        <f t="shared" si="17"/>
        <v>0</v>
      </c>
      <c r="AS13" s="75" t="b">
        <f t="shared" si="18"/>
        <v>1</v>
      </c>
      <c r="AT13" s="75" t="b">
        <f t="shared" si="19"/>
        <v>0</v>
      </c>
      <c r="AU13" s="75" t="b">
        <f t="shared" si="20"/>
        <v>0</v>
      </c>
      <c r="AV13" s="73"/>
      <c r="AW13" s="74" t="s">
        <v>30</v>
      </c>
      <c r="AX13" s="73"/>
      <c r="AY13" s="73"/>
      <c r="AZ13" s="73"/>
      <c r="BA13" s="73"/>
    </row>
    <row r="14" spans="2:53" ht="40" customHeight="1" x14ac:dyDescent="0.4">
      <c r="B14" s="51" t="s">
        <v>61</v>
      </c>
      <c r="C14" s="110" t="s">
        <v>118</v>
      </c>
      <c r="E14" s="52" t="s">
        <v>31</v>
      </c>
      <c r="F14" s="80">
        <f t="shared" si="1"/>
        <v>4</v>
      </c>
      <c r="G14" s="80">
        <f t="shared" si="2"/>
        <v>1</v>
      </c>
      <c r="H14" s="52" t="s">
        <v>28</v>
      </c>
      <c r="I14" s="80">
        <f t="shared" si="3"/>
        <v>1</v>
      </c>
      <c r="J14" s="80">
        <f t="shared" si="4"/>
        <v>1</v>
      </c>
      <c r="K14" s="52" t="s">
        <v>28</v>
      </c>
      <c r="L14" s="80">
        <f t="shared" si="5"/>
        <v>1</v>
      </c>
      <c r="M14" s="80">
        <f t="shared" si="6"/>
        <v>1</v>
      </c>
      <c r="N14" s="52" t="s">
        <v>30</v>
      </c>
      <c r="O14" s="53">
        <f t="shared" si="7"/>
        <v>3</v>
      </c>
      <c r="P14" s="53">
        <f t="shared" si="8"/>
        <v>1</v>
      </c>
      <c r="Q14" s="54">
        <f t="shared" si="9"/>
        <v>4</v>
      </c>
      <c r="R14" s="54">
        <f t="shared" si="0"/>
        <v>2.25</v>
      </c>
      <c r="S14" s="54"/>
      <c r="T14" s="52"/>
      <c r="U14" s="52" t="s">
        <v>25</v>
      </c>
      <c r="V14" s="52"/>
      <c r="W14" s="52"/>
      <c r="X14" s="55">
        <f t="shared" si="10"/>
        <v>2</v>
      </c>
      <c r="Y14" s="56"/>
      <c r="Z14" s="52"/>
      <c r="AA14" s="52" t="s">
        <v>25</v>
      </c>
      <c r="AB14" s="55">
        <f t="shared" si="11"/>
        <v>2</v>
      </c>
      <c r="AC14" s="72"/>
      <c r="AD14" s="79"/>
      <c r="AE14" s="79"/>
      <c r="AF14" s="79"/>
      <c r="AG14" s="79" t="s">
        <v>25</v>
      </c>
      <c r="AH14" s="79"/>
      <c r="AI14" s="52"/>
      <c r="AJ14" s="55">
        <f t="shared" si="12"/>
        <v>4</v>
      </c>
      <c r="AK14" s="57"/>
      <c r="AL14" s="54">
        <f t="shared" si="13"/>
        <v>8</v>
      </c>
      <c r="AM14" s="54">
        <f t="shared" si="14"/>
        <v>5.125</v>
      </c>
      <c r="AN14" s="54">
        <f t="shared" si="15"/>
        <v>10</v>
      </c>
      <c r="AO14" s="58" t="str">
        <f t="shared" si="16"/>
        <v>Administrável</v>
      </c>
      <c r="AP14" s="73"/>
      <c r="AQ14" s="74"/>
      <c r="AR14" s="75" t="b">
        <f t="shared" si="17"/>
        <v>0</v>
      </c>
      <c r="AS14" s="75" t="b">
        <f t="shared" si="18"/>
        <v>1</v>
      </c>
      <c r="AT14" s="75" t="b">
        <f t="shared" si="19"/>
        <v>0</v>
      </c>
      <c r="AU14" s="75" t="b">
        <f t="shared" si="20"/>
        <v>0</v>
      </c>
      <c r="AV14" s="73"/>
      <c r="AW14" s="74" t="s">
        <v>31</v>
      </c>
      <c r="AX14" s="73"/>
      <c r="AY14" s="73"/>
      <c r="AZ14" s="73"/>
      <c r="BA14" s="73"/>
    </row>
    <row r="15" spans="2:53" ht="40" customHeight="1" x14ac:dyDescent="0.4">
      <c r="B15" s="51" t="s">
        <v>62</v>
      </c>
      <c r="C15" s="110" t="s">
        <v>104</v>
      </c>
      <c r="E15" s="52" t="s">
        <v>31</v>
      </c>
      <c r="F15" s="80">
        <f t="shared" si="1"/>
        <v>4</v>
      </c>
      <c r="G15" s="80">
        <f t="shared" si="2"/>
        <v>1</v>
      </c>
      <c r="H15" s="52" t="s">
        <v>28</v>
      </c>
      <c r="I15" s="80">
        <f t="shared" si="3"/>
        <v>1</v>
      </c>
      <c r="J15" s="80">
        <f t="shared" si="4"/>
        <v>1</v>
      </c>
      <c r="K15" s="52" t="s">
        <v>28</v>
      </c>
      <c r="L15" s="80">
        <f t="shared" si="5"/>
        <v>1</v>
      </c>
      <c r="M15" s="80">
        <f t="shared" si="6"/>
        <v>1</v>
      </c>
      <c r="N15" s="52" t="s">
        <v>29</v>
      </c>
      <c r="O15" s="53">
        <f t="shared" si="7"/>
        <v>2</v>
      </c>
      <c r="P15" s="53">
        <f t="shared" si="8"/>
        <v>1</v>
      </c>
      <c r="Q15" s="54">
        <f t="shared" si="9"/>
        <v>4</v>
      </c>
      <c r="R15" s="54">
        <f t="shared" si="0"/>
        <v>2</v>
      </c>
      <c r="S15" s="54"/>
      <c r="T15" s="52"/>
      <c r="U15" s="52"/>
      <c r="V15" s="52" t="s">
        <v>25</v>
      </c>
      <c r="W15" s="52"/>
      <c r="X15" s="55">
        <f t="shared" si="10"/>
        <v>4</v>
      </c>
      <c r="Y15" s="56"/>
      <c r="Z15" s="52"/>
      <c r="AA15" s="52" t="s">
        <v>25</v>
      </c>
      <c r="AB15" s="55">
        <f t="shared" si="11"/>
        <v>2</v>
      </c>
      <c r="AC15" s="72"/>
      <c r="AD15" s="79"/>
      <c r="AE15" s="79"/>
      <c r="AF15" s="79" t="s">
        <v>25</v>
      </c>
      <c r="AG15" s="79"/>
      <c r="AH15" s="79"/>
      <c r="AI15" s="52"/>
      <c r="AJ15" s="55">
        <f t="shared" si="12"/>
        <v>3</v>
      </c>
      <c r="AK15" s="57"/>
      <c r="AL15" s="54">
        <f t="shared" si="13"/>
        <v>9</v>
      </c>
      <c r="AM15" s="54">
        <f t="shared" si="14"/>
        <v>5.5</v>
      </c>
      <c r="AN15" s="54">
        <f t="shared" si="15"/>
        <v>10</v>
      </c>
      <c r="AO15" s="58" t="str">
        <f t="shared" si="16"/>
        <v>Administrável</v>
      </c>
      <c r="AP15" s="73"/>
      <c r="AQ15" s="74"/>
      <c r="AR15" s="75" t="b">
        <f t="shared" si="17"/>
        <v>0</v>
      </c>
      <c r="AS15" s="75" t="b">
        <f t="shared" si="18"/>
        <v>1</v>
      </c>
      <c r="AT15" s="75" t="b">
        <f t="shared" si="19"/>
        <v>0</v>
      </c>
      <c r="AU15" s="75" t="b">
        <f t="shared" si="20"/>
        <v>0</v>
      </c>
      <c r="AV15" s="73"/>
      <c r="AX15" s="73"/>
      <c r="AY15" s="73"/>
      <c r="AZ15" s="73"/>
      <c r="BA15" s="73"/>
    </row>
    <row r="16" spans="2:53" ht="40" customHeight="1" x14ac:dyDescent="0.4">
      <c r="B16" s="51" t="s">
        <v>63</v>
      </c>
      <c r="C16" s="109" t="s">
        <v>119</v>
      </c>
      <c r="E16" s="79" t="s">
        <v>30</v>
      </c>
      <c r="F16" s="80">
        <f t="shared" si="1"/>
        <v>3</v>
      </c>
      <c r="G16" s="80">
        <f t="shared" si="2"/>
        <v>1</v>
      </c>
      <c r="H16" s="79" t="s">
        <v>12</v>
      </c>
      <c r="I16" s="80">
        <f t="shared" si="3"/>
        <v>0</v>
      </c>
      <c r="J16" s="80">
        <f t="shared" si="4"/>
        <v>0</v>
      </c>
      <c r="K16" s="79" t="s">
        <v>28</v>
      </c>
      <c r="L16" s="80">
        <f t="shared" si="5"/>
        <v>1</v>
      </c>
      <c r="M16" s="80">
        <f t="shared" si="6"/>
        <v>1</v>
      </c>
      <c r="N16" s="79" t="s">
        <v>30</v>
      </c>
      <c r="O16" s="53">
        <f t="shared" si="7"/>
        <v>3</v>
      </c>
      <c r="P16" s="53">
        <f t="shared" si="8"/>
        <v>1</v>
      </c>
      <c r="Q16" s="54">
        <f t="shared" si="9"/>
        <v>3</v>
      </c>
      <c r="R16" s="54">
        <f>IFERROR(SUM(F16,I16,L16,O16)/Q16,0)</f>
        <v>2.3333333333333335</v>
      </c>
      <c r="S16" s="54"/>
      <c r="T16" s="79"/>
      <c r="U16" s="79"/>
      <c r="V16" s="79" t="s">
        <v>25</v>
      </c>
      <c r="W16" s="79"/>
      <c r="X16" s="55">
        <f t="shared" si="10"/>
        <v>4</v>
      </c>
      <c r="Y16" s="56"/>
      <c r="Z16" s="79" t="s">
        <v>25</v>
      </c>
      <c r="AA16" s="79"/>
      <c r="AB16" s="55">
        <f t="shared" si="11"/>
        <v>1</v>
      </c>
      <c r="AC16" s="72"/>
      <c r="AD16" s="79"/>
      <c r="AE16" s="79"/>
      <c r="AF16" s="79"/>
      <c r="AG16" s="79" t="s">
        <v>25</v>
      </c>
      <c r="AH16" s="79"/>
      <c r="AI16" s="79"/>
      <c r="AJ16" s="55">
        <f t="shared" si="12"/>
        <v>4</v>
      </c>
      <c r="AK16" s="57"/>
      <c r="AL16" s="54">
        <f t="shared" si="13"/>
        <v>9</v>
      </c>
      <c r="AM16" s="54">
        <f t="shared" si="14"/>
        <v>5.666666666666667</v>
      </c>
      <c r="AN16" s="54">
        <f t="shared" si="15"/>
        <v>10</v>
      </c>
      <c r="AO16" s="58" t="str">
        <f t="shared" si="16"/>
        <v>Administrável</v>
      </c>
      <c r="AP16" s="73"/>
      <c r="AQ16" s="74"/>
      <c r="AR16" s="75" t="b">
        <f t="shared" si="17"/>
        <v>0</v>
      </c>
      <c r="AS16" s="75" t="b">
        <f t="shared" si="18"/>
        <v>1</v>
      </c>
      <c r="AT16" s="75" t="b">
        <f t="shared" si="19"/>
        <v>0</v>
      </c>
      <c r="AU16" s="75" t="b">
        <f t="shared" si="20"/>
        <v>0</v>
      </c>
      <c r="AV16" s="73"/>
      <c r="AX16" s="73"/>
      <c r="AY16" s="73"/>
      <c r="AZ16" s="73"/>
      <c r="BA16" s="73"/>
    </row>
    <row r="17" spans="2:53" ht="40" customHeight="1" x14ac:dyDescent="0.4">
      <c r="B17" s="51" t="s">
        <v>64</v>
      </c>
      <c r="C17" s="109" t="s">
        <v>120</v>
      </c>
      <c r="E17" s="79" t="s">
        <v>30</v>
      </c>
      <c r="F17" s="80">
        <f t="shared" si="1"/>
        <v>3</v>
      </c>
      <c r="G17" s="80">
        <f t="shared" si="2"/>
        <v>1</v>
      </c>
      <c r="H17" s="79" t="s">
        <v>12</v>
      </c>
      <c r="I17" s="80">
        <f t="shared" si="3"/>
        <v>0</v>
      </c>
      <c r="J17" s="80">
        <f t="shared" si="4"/>
        <v>0</v>
      </c>
      <c r="K17" s="79" t="s">
        <v>28</v>
      </c>
      <c r="L17" s="80">
        <f t="shared" si="5"/>
        <v>1</v>
      </c>
      <c r="M17" s="80">
        <f t="shared" si="6"/>
        <v>1</v>
      </c>
      <c r="N17" s="79" t="s">
        <v>29</v>
      </c>
      <c r="O17" s="53">
        <f t="shared" si="7"/>
        <v>2</v>
      </c>
      <c r="P17" s="53">
        <f t="shared" si="8"/>
        <v>1</v>
      </c>
      <c r="Q17" s="54">
        <f t="shared" si="9"/>
        <v>3</v>
      </c>
      <c r="R17" s="54">
        <f>IFERROR(SUM(F17,I17,L17,O17)/Q17,0)</f>
        <v>2</v>
      </c>
      <c r="S17" s="54"/>
      <c r="T17" s="79"/>
      <c r="U17" s="79"/>
      <c r="V17" s="79" t="s">
        <v>25</v>
      </c>
      <c r="W17" s="79"/>
      <c r="X17" s="55">
        <f t="shared" si="10"/>
        <v>4</v>
      </c>
      <c r="Y17" s="56"/>
      <c r="Z17" s="79"/>
      <c r="AA17" s="79" t="s">
        <v>25</v>
      </c>
      <c r="AB17" s="55">
        <f t="shared" si="11"/>
        <v>2</v>
      </c>
      <c r="AC17" s="72"/>
      <c r="AD17" s="79"/>
      <c r="AE17" s="79"/>
      <c r="AF17" s="79"/>
      <c r="AG17" s="79" t="s">
        <v>25</v>
      </c>
      <c r="AH17" s="79"/>
      <c r="AI17" s="79"/>
      <c r="AJ17" s="55">
        <f t="shared" si="12"/>
        <v>4</v>
      </c>
      <c r="AK17" s="57"/>
      <c r="AL17" s="54">
        <f t="shared" si="13"/>
        <v>10</v>
      </c>
      <c r="AM17" s="54">
        <f t="shared" si="14"/>
        <v>6</v>
      </c>
      <c r="AN17" s="54">
        <f t="shared" si="15"/>
        <v>10</v>
      </c>
      <c r="AO17" s="58" t="str">
        <f t="shared" si="16"/>
        <v>Administrável</v>
      </c>
      <c r="AP17" s="73"/>
      <c r="AQ17" s="73"/>
      <c r="AR17" s="75" t="b">
        <f t="shared" si="17"/>
        <v>0</v>
      </c>
      <c r="AS17" s="75" t="b">
        <f t="shared" si="18"/>
        <v>1</v>
      </c>
      <c r="AT17" s="75" t="b">
        <f t="shared" si="19"/>
        <v>0</v>
      </c>
      <c r="AU17" s="75" t="b">
        <f t="shared" si="20"/>
        <v>0</v>
      </c>
      <c r="AV17" s="73"/>
      <c r="AW17" s="73"/>
      <c r="AX17" s="73"/>
      <c r="AY17" s="73"/>
      <c r="AZ17" s="73"/>
      <c r="BA17" s="73"/>
    </row>
    <row r="18" spans="2:53" ht="40" customHeight="1" x14ac:dyDescent="0.4">
      <c r="B18" s="51" t="s">
        <v>81</v>
      </c>
      <c r="C18" s="106" t="s">
        <v>121</v>
      </c>
      <c r="E18" s="79" t="s">
        <v>31</v>
      </c>
      <c r="F18" s="80">
        <f>IF(E18="N.A.",0)+IF(E18="Baixo",1)+IF(E18="Moderado",2)+IF(E18="Significativo",3)+IF(E18="Alto",4)</f>
        <v>4</v>
      </c>
      <c r="G18" s="80">
        <f>IF(F18&gt;0,1,0)</f>
        <v>1</v>
      </c>
      <c r="H18" s="79" t="s">
        <v>12</v>
      </c>
      <c r="I18" s="80">
        <f>IF(H18="N.A.",0)+IF(H18="Baixo",1)+IF(H18="Moderado",2)+IF(H18="Significativo",3)+IF(H18="Alto",4)</f>
        <v>0</v>
      </c>
      <c r="J18" s="80">
        <f>IF(I18&gt;0,1,0)</f>
        <v>0</v>
      </c>
      <c r="K18" s="79" t="s">
        <v>30</v>
      </c>
      <c r="L18" s="80">
        <f>IF(K18="N.A.",0)+IF(K18="Baixo",1)+IF(K18="Moderado",2)+IF(K18="Significativo",3)+IF(K18="Alto",4)</f>
        <v>3</v>
      </c>
      <c r="M18" s="80">
        <f>IF(L18&gt;0,1,0)</f>
        <v>1</v>
      </c>
      <c r="N18" s="79" t="s">
        <v>30</v>
      </c>
      <c r="O18" s="53">
        <f>IF(N18="N.A.",0)+IF(N18="Baixo",1)+IF(N18="Moderado",2)+IF(N18="Significativo",3)+IF(N18="Alto",4)</f>
        <v>3</v>
      </c>
      <c r="P18" s="53">
        <f>IF(O18&gt;0,1,0)</f>
        <v>1</v>
      </c>
      <c r="Q18" s="54">
        <f>SUM(G18,J18,M18,P18)</f>
        <v>3</v>
      </c>
      <c r="R18" s="54">
        <f>IFERROR(SUM(F18,I18,L18,O18)/Q18,0)</f>
        <v>3.3333333333333335</v>
      </c>
      <c r="S18" s="54"/>
      <c r="T18" s="79"/>
      <c r="U18" s="79"/>
      <c r="V18" s="79" t="s">
        <v>25</v>
      </c>
      <c r="W18" s="79"/>
      <c r="X18" s="55">
        <f>IF(T18="X",-1)+IF(U18="X",2)+IF(V18="X",4)+IF(W18="X",9)</f>
        <v>4</v>
      </c>
      <c r="Y18" s="56"/>
      <c r="Z18" s="79" t="s">
        <v>25</v>
      </c>
      <c r="AA18" s="79"/>
      <c r="AB18" s="55">
        <f>IF(Z18="X",1)+IF(AA18="X",2)</f>
        <v>1</v>
      </c>
      <c r="AC18" s="72"/>
      <c r="AD18" s="79"/>
      <c r="AE18" s="79"/>
      <c r="AF18" s="79"/>
      <c r="AG18" s="79" t="s">
        <v>25</v>
      </c>
      <c r="AH18" s="79"/>
      <c r="AI18" s="79"/>
      <c r="AJ18" s="55">
        <f>IF(AD18="X",1)+IF(AE18="X",2)+IF(AF18="X",3)+IF(AG18="X",4)+IF(AH18="X",5)+IF(AI18="X",6)</f>
        <v>4</v>
      </c>
      <c r="AK18" s="57"/>
      <c r="AL18" s="54">
        <f>X18+AB18+AJ18</f>
        <v>9</v>
      </c>
      <c r="AM18" s="54">
        <f>(AL18+R18)/2</f>
        <v>6.166666666666667</v>
      </c>
      <c r="AN18" s="54">
        <f>IF(AO18="",0,10)</f>
        <v>10</v>
      </c>
      <c r="AO18" s="58" t="str">
        <f t="shared" ref="AO18:AO26" si="21">IF(AR18=TRUE,"Desprezível",IF(AS18=TRUE,"Administrável",IF(AT18=TRUE,"Indesejável",IF(AU18=TRUE,"Intolerável",""))))</f>
        <v>Indesejável</v>
      </c>
      <c r="AP18" s="73"/>
      <c r="AQ18" s="73"/>
      <c r="AR18" s="75" t="b">
        <f t="shared" si="17"/>
        <v>0</v>
      </c>
      <c r="AS18" s="75" t="b">
        <f t="shared" si="18"/>
        <v>0</v>
      </c>
      <c r="AT18" s="75" t="b">
        <f t="shared" si="19"/>
        <v>1</v>
      </c>
      <c r="AU18" s="75" t="b">
        <f t="shared" si="20"/>
        <v>0</v>
      </c>
      <c r="AV18" s="73"/>
      <c r="AW18" s="73"/>
      <c r="AX18" s="73"/>
      <c r="AY18" s="73"/>
      <c r="AZ18" s="73"/>
      <c r="BA18" s="73"/>
    </row>
    <row r="19" spans="2:53" ht="40" customHeight="1" x14ac:dyDescent="0.4">
      <c r="B19" s="51" t="s">
        <v>82</v>
      </c>
      <c r="C19" s="106" t="s">
        <v>122</v>
      </c>
      <c r="E19" s="79" t="s">
        <v>30</v>
      </c>
      <c r="F19" s="80">
        <f>IF(E19="N.A.",0)+IF(E19="Baixo",1)+IF(E19="Moderado",2)+IF(E19="Significativo",3)+IF(E19="Alto",4)</f>
        <v>3</v>
      </c>
      <c r="G19" s="80">
        <f>IF(F19&gt;0,1,0)</f>
        <v>1</v>
      </c>
      <c r="H19" s="79" t="s">
        <v>12</v>
      </c>
      <c r="I19" s="80">
        <f>IF(H19="N.A.",0)+IF(H19="Baixo",1)+IF(H19="Moderado",2)+IF(H19="Significativo",3)+IF(H19="Alto",4)</f>
        <v>0</v>
      </c>
      <c r="J19" s="80">
        <f>IF(I19&gt;0,1,0)</f>
        <v>0</v>
      </c>
      <c r="K19" s="79" t="s">
        <v>28</v>
      </c>
      <c r="L19" s="80">
        <f>IF(K19="N.A.",0)+IF(K19="Baixo",1)+IF(K19="Moderado",2)+IF(K19="Significativo",3)+IF(K19="Alto",4)</f>
        <v>1</v>
      </c>
      <c r="M19" s="80">
        <f>IF(L19&gt;0,1,0)</f>
        <v>1</v>
      </c>
      <c r="N19" s="79" t="s">
        <v>30</v>
      </c>
      <c r="O19" s="53">
        <f>IF(N19="N.A.",0)+IF(N19="Baixo",1)+IF(N19="Moderado",2)+IF(N19="Significativo",3)+IF(N19="Alto",4)</f>
        <v>3</v>
      </c>
      <c r="P19" s="53">
        <f>IF(O19&gt;0,1,0)</f>
        <v>1</v>
      </c>
      <c r="Q19" s="54">
        <f>SUM(G19,J19,M19,P19)</f>
        <v>3</v>
      </c>
      <c r="R19" s="54">
        <f>IFERROR(SUM(F19,I19,L19,O19)/Q19,0)</f>
        <v>2.3333333333333335</v>
      </c>
      <c r="S19" s="54"/>
      <c r="T19" s="79"/>
      <c r="U19" s="79"/>
      <c r="V19" s="79" t="s">
        <v>25</v>
      </c>
      <c r="W19" s="79"/>
      <c r="X19" s="55">
        <f>IF(T19="X",-1)+IF(U19="X",2)+IF(V19="X",4)+IF(W19="X",9)</f>
        <v>4</v>
      </c>
      <c r="Y19" s="56"/>
      <c r="Z19" s="79" t="s">
        <v>25</v>
      </c>
      <c r="AA19" s="79"/>
      <c r="AB19" s="55">
        <f>IF(Z19="X",1)+IF(AA19="X",2)</f>
        <v>1</v>
      </c>
      <c r="AC19" s="72"/>
      <c r="AD19" s="79"/>
      <c r="AE19" s="79"/>
      <c r="AF19" s="79"/>
      <c r="AG19" s="79" t="s">
        <v>25</v>
      </c>
      <c r="AH19" s="79"/>
      <c r="AI19" s="79"/>
      <c r="AJ19" s="55">
        <f>IF(AD19="X",1)+IF(AE19="X",2)+IF(AF19="X",3)+IF(AG19="X",4)+IF(AH19="X",5)+IF(AI19="X",6)</f>
        <v>4</v>
      </c>
      <c r="AK19" s="57"/>
      <c r="AL19" s="54">
        <f>X19+AB19+AJ19</f>
        <v>9</v>
      </c>
      <c r="AM19" s="54">
        <f>(AL19+R19)/2</f>
        <v>5.666666666666667</v>
      </c>
      <c r="AN19" s="54">
        <f>IF(AO19="",0,10)</f>
        <v>10</v>
      </c>
      <c r="AO19" s="58" t="str">
        <f t="shared" si="21"/>
        <v>Administrável</v>
      </c>
      <c r="AP19" s="73"/>
      <c r="AQ19" s="73"/>
      <c r="AR19" s="75" t="b">
        <f t="shared" si="17"/>
        <v>0</v>
      </c>
      <c r="AS19" s="75" t="b">
        <f t="shared" si="18"/>
        <v>1</v>
      </c>
      <c r="AT19" s="75" t="b">
        <f t="shared" si="19"/>
        <v>0</v>
      </c>
      <c r="AU19" s="75" t="b">
        <f t="shared" si="20"/>
        <v>0</v>
      </c>
      <c r="AV19" s="73"/>
      <c r="AW19" s="73" t="s">
        <v>25</v>
      </c>
      <c r="AX19" s="73"/>
      <c r="AY19" s="73"/>
      <c r="AZ19" s="73"/>
      <c r="BA19" s="73"/>
    </row>
    <row r="20" spans="2:53" ht="40" customHeight="1" x14ac:dyDescent="0.4">
      <c r="B20" s="51" t="s">
        <v>83</v>
      </c>
      <c r="C20" s="106" t="s">
        <v>123</v>
      </c>
      <c r="E20" s="79" t="s">
        <v>29</v>
      </c>
      <c r="F20" s="80">
        <f t="shared" si="1"/>
        <v>2</v>
      </c>
      <c r="G20" s="80">
        <f t="shared" si="2"/>
        <v>1</v>
      </c>
      <c r="H20" s="79" t="s">
        <v>28</v>
      </c>
      <c r="I20" s="80">
        <f t="shared" si="3"/>
        <v>1</v>
      </c>
      <c r="J20" s="80">
        <f t="shared" si="4"/>
        <v>1</v>
      </c>
      <c r="K20" s="79" t="s">
        <v>29</v>
      </c>
      <c r="L20" s="80">
        <f t="shared" si="5"/>
        <v>2</v>
      </c>
      <c r="M20" s="80">
        <f t="shared" si="6"/>
        <v>1</v>
      </c>
      <c r="N20" s="79" t="s">
        <v>29</v>
      </c>
      <c r="O20" s="53">
        <f t="shared" si="7"/>
        <v>2</v>
      </c>
      <c r="P20" s="53">
        <f t="shared" si="8"/>
        <v>1</v>
      </c>
      <c r="Q20" s="54">
        <f t="shared" si="9"/>
        <v>4</v>
      </c>
      <c r="R20" s="54">
        <f>IFERROR(SUM(F20,I20,L20,O20)/Q20,0)</f>
        <v>1.75</v>
      </c>
      <c r="S20" s="54"/>
      <c r="T20" s="79"/>
      <c r="U20" s="79"/>
      <c r="V20" s="79" t="s">
        <v>25</v>
      </c>
      <c r="W20" s="79"/>
      <c r="X20" s="55">
        <f t="shared" si="10"/>
        <v>4</v>
      </c>
      <c r="Y20" s="56"/>
      <c r="Z20" s="79"/>
      <c r="AA20" s="79" t="s">
        <v>25</v>
      </c>
      <c r="AB20" s="55">
        <f t="shared" si="11"/>
        <v>2</v>
      </c>
      <c r="AC20" s="72"/>
      <c r="AD20" s="79"/>
      <c r="AE20" s="79"/>
      <c r="AF20" s="79"/>
      <c r="AG20" s="79" t="s">
        <v>25</v>
      </c>
      <c r="AH20" s="79"/>
      <c r="AI20" s="79"/>
      <c r="AJ20" s="55">
        <f t="shared" si="12"/>
        <v>4</v>
      </c>
      <c r="AK20" s="57"/>
      <c r="AL20" s="54">
        <f t="shared" si="13"/>
        <v>10</v>
      </c>
      <c r="AM20" s="54">
        <f t="shared" si="14"/>
        <v>5.875</v>
      </c>
      <c r="AN20" s="54">
        <f t="shared" si="15"/>
        <v>10</v>
      </c>
      <c r="AO20" s="58" t="str">
        <f t="shared" si="21"/>
        <v>Administrável</v>
      </c>
      <c r="AP20" s="73"/>
      <c r="AQ20" s="73"/>
      <c r="AR20" s="75" t="b">
        <f t="shared" si="17"/>
        <v>0</v>
      </c>
      <c r="AS20" s="75" t="b">
        <f t="shared" si="18"/>
        <v>1</v>
      </c>
      <c r="AT20" s="75" t="b">
        <f t="shared" si="19"/>
        <v>0</v>
      </c>
      <c r="AU20" s="75" t="b">
        <f t="shared" si="20"/>
        <v>0</v>
      </c>
      <c r="AV20" s="73"/>
      <c r="AW20" s="73"/>
      <c r="AX20" s="73"/>
      <c r="AY20" s="73"/>
      <c r="AZ20" s="73"/>
      <c r="BA20" s="73"/>
    </row>
    <row r="21" spans="2:53" ht="40" customHeight="1" x14ac:dyDescent="0.4">
      <c r="B21" s="51" t="s">
        <v>84</v>
      </c>
      <c r="C21" s="106"/>
      <c r="E21" s="79"/>
      <c r="F21" s="80">
        <f t="shared" si="1"/>
        <v>0</v>
      </c>
      <c r="G21" s="80">
        <f t="shared" si="2"/>
        <v>0</v>
      </c>
      <c r="H21" s="79"/>
      <c r="I21" s="80">
        <f t="shared" si="3"/>
        <v>0</v>
      </c>
      <c r="J21" s="80">
        <f t="shared" si="4"/>
        <v>0</v>
      </c>
      <c r="K21" s="79"/>
      <c r="L21" s="80">
        <f t="shared" si="5"/>
        <v>0</v>
      </c>
      <c r="M21" s="80">
        <f t="shared" si="6"/>
        <v>0</v>
      </c>
      <c r="N21" s="79"/>
      <c r="O21" s="53">
        <f t="shared" ref="O21:O26" si="22">IF(N21="N.A.",0)+IF(N21="Baixo",1)+IF(N21="Moderado",2)+IF(N21="Significativo",3)+IF(N21="Alto",4)</f>
        <v>0</v>
      </c>
      <c r="P21" s="53">
        <f t="shared" ref="P21:P26" si="23">IF(O21&gt;0,1,0)</f>
        <v>0</v>
      </c>
      <c r="Q21" s="54">
        <f t="shared" ref="Q21:Q26" si="24">SUM(G21,J21,M21,P21)</f>
        <v>0</v>
      </c>
      <c r="R21" s="54">
        <f t="shared" ref="R21:R26" si="25">IFERROR(SUM(F21,I21,L21,O21)/Q21,0)</f>
        <v>0</v>
      </c>
      <c r="S21" s="54"/>
      <c r="T21" s="79"/>
      <c r="U21" s="79"/>
      <c r="V21" s="79"/>
      <c r="W21" s="79"/>
      <c r="X21" s="55">
        <f t="shared" si="10"/>
        <v>0</v>
      </c>
      <c r="Y21" s="56"/>
      <c r="Z21" s="79"/>
      <c r="AA21" s="79"/>
      <c r="AB21" s="55">
        <f t="shared" si="11"/>
        <v>0</v>
      </c>
      <c r="AC21" s="72"/>
      <c r="AD21" s="79"/>
      <c r="AE21" s="79"/>
      <c r="AF21" s="79"/>
      <c r="AG21" s="79"/>
      <c r="AH21" s="79"/>
      <c r="AI21" s="79"/>
      <c r="AJ21" s="55">
        <f t="shared" si="12"/>
        <v>0</v>
      </c>
      <c r="AK21" s="57"/>
      <c r="AL21" s="54">
        <f t="shared" ref="AL21:AL26" si="26">X21+AB21+AJ21</f>
        <v>0</v>
      </c>
      <c r="AM21" s="54">
        <f t="shared" ref="AM21:AM26" si="27">(AL21+R21)/2</f>
        <v>0</v>
      </c>
      <c r="AN21" s="54">
        <f t="shared" ref="AN21:AN26" si="28">IF(AO21="",0,10)</f>
        <v>0</v>
      </c>
      <c r="AO21" s="58" t="str">
        <f t="shared" si="21"/>
        <v/>
      </c>
      <c r="AP21" s="73"/>
      <c r="AQ21" s="73"/>
      <c r="AR21" s="75" t="b">
        <f t="shared" si="17"/>
        <v>0</v>
      </c>
      <c r="AS21" s="75" t="b">
        <f t="shared" si="18"/>
        <v>0</v>
      </c>
      <c r="AT21" s="75" t="b">
        <f t="shared" si="19"/>
        <v>0</v>
      </c>
      <c r="AU21" s="75" t="b">
        <f t="shared" si="20"/>
        <v>0</v>
      </c>
      <c r="AV21" s="73"/>
      <c r="AW21" s="73"/>
      <c r="AX21" s="73"/>
      <c r="AY21" s="73"/>
      <c r="AZ21" s="73"/>
      <c r="BA21" s="73"/>
    </row>
    <row r="22" spans="2:53" ht="40" customHeight="1" x14ac:dyDescent="0.4">
      <c r="B22" s="51" t="s">
        <v>85</v>
      </c>
      <c r="C22" s="67"/>
      <c r="E22" s="79"/>
      <c r="F22" s="80">
        <f>IF(E22="N.A.",0)+IF(E22="Baixo",1)+IF(E22="Moderado",2)+IF(E22="Significativo",3)+IF(E22="Alto",4)</f>
        <v>0</v>
      </c>
      <c r="G22" s="80">
        <f>IF(F22&gt;0,1,0)</f>
        <v>0</v>
      </c>
      <c r="H22" s="79"/>
      <c r="I22" s="80">
        <f t="shared" si="3"/>
        <v>0</v>
      </c>
      <c r="J22" s="80">
        <f t="shared" si="4"/>
        <v>0</v>
      </c>
      <c r="K22" s="79"/>
      <c r="L22" s="80">
        <f t="shared" si="5"/>
        <v>0</v>
      </c>
      <c r="M22" s="80">
        <f t="shared" si="6"/>
        <v>0</v>
      </c>
      <c r="N22" s="79"/>
      <c r="O22" s="53">
        <f t="shared" si="22"/>
        <v>0</v>
      </c>
      <c r="P22" s="53">
        <f t="shared" si="23"/>
        <v>0</v>
      </c>
      <c r="Q22" s="54">
        <f t="shared" si="24"/>
        <v>0</v>
      </c>
      <c r="R22" s="54">
        <f t="shared" si="25"/>
        <v>0</v>
      </c>
      <c r="S22" s="54"/>
      <c r="T22" s="79"/>
      <c r="U22" s="79"/>
      <c r="V22" s="79"/>
      <c r="W22" s="79"/>
      <c r="X22" s="55">
        <f t="shared" si="10"/>
        <v>0</v>
      </c>
      <c r="Y22" s="56"/>
      <c r="Z22" s="79"/>
      <c r="AA22" s="79"/>
      <c r="AB22" s="55">
        <f t="shared" si="11"/>
        <v>0</v>
      </c>
      <c r="AC22" s="72"/>
      <c r="AD22" s="79"/>
      <c r="AE22" s="79"/>
      <c r="AF22" s="79"/>
      <c r="AG22" s="79"/>
      <c r="AH22" s="79"/>
      <c r="AI22" s="79"/>
      <c r="AJ22" s="55">
        <f t="shared" si="12"/>
        <v>0</v>
      </c>
      <c r="AK22" s="57"/>
      <c r="AL22" s="54">
        <f t="shared" si="26"/>
        <v>0</v>
      </c>
      <c r="AM22" s="54">
        <f t="shared" si="27"/>
        <v>0</v>
      </c>
      <c r="AN22" s="54">
        <f t="shared" si="28"/>
        <v>0</v>
      </c>
      <c r="AO22" s="58" t="str">
        <f t="shared" si="21"/>
        <v/>
      </c>
      <c r="AP22" s="73"/>
      <c r="AQ22" s="73"/>
      <c r="AR22" s="75" t="b">
        <f t="shared" si="17"/>
        <v>0</v>
      </c>
      <c r="AS22" s="75" t="b">
        <f t="shared" si="18"/>
        <v>0</v>
      </c>
      <c r="AT22" s="75" t="b">
        <f t="shared" si="19"/>
        <v>0</v>
      </c>
      <c r="AU22" s="75" t="b">
        <f t="shared" si="20"/>
        <v>0</v>
      </c>
      <c r="AV22" s="73"/>
      <c r="AW22" s="73"/>
      <c r="AX22" s="73"/>
      <c r="AY22" s="73"/>
      <c r="AZ22" s="73"/>
      <c r="BA22" s="73"/>
    </row>
    <row r="23" spans="2:53" ht="40" customHeight="1" x14ac:dyDescent="0.4">
      <c r="B23" s="51" t="s">
        <v>86</v>
      </c>
      <c r="C23" s="67"/>
      <c r="E23" s="79"/>
      <c r="F23" s="80">
        <f>IF(E23="N.A.",0)+IF(E23="Baixo",1)+IF(E23="Moderado",2)+IF(E23="Significativo",3)+IF(E23="Alto",4)</f>
        <v>0</v>
      </c>
      <c r="G23" s="80">
        <f>IF(F23&gt;0,1,0)</f>
        <v>0</v>
      </c>
      <c r="H23" s="79"/>
      <c r="I23" s="80">
        <f t="shared" si="3"/>
        <v>0</v>
      </c>
      <c r="J23" s="80">
        <f t="shared" si="4"/>
        <v>0</v>
      </c>
      <c r="K23" s="79"/>
      <c r="L23" s="80">
        <f t="shared" si="5"/>
        <v>0</v>
      </c>
      <c r="M23" s="80">
        <f t="shared" si="6"/>
        <v>0</v>
      </c>
      <c r="N23" s="79"/>
      <c r="O23" s="53">
        <f t="shared" si="22"/>
        <v>0</v>
      </c>
      <c r="P23" s="53">
        <f t="shared" si="23"/>
        <v>0</v>
      </c>
      <c r="Q23" s="54">
        <f t="shared" si="24"/>
        <v>0</v>
      </c>
      <c r="R23" s="54">
        <f t="shared" si="25"/>
        <v>0</v>
      </c>
      <c r="S23" s="54"/>
      <c r="T23" s="79"/>
      <c r="U23" s="79"/>
      <c r="V23" s="79"/>
      <c r="W23" s="79"/>
      <c r="X23" s="55">
        <f t="shared" si="10"/>
        <v>0</v>
      </c>
      <c r="Y23" s="56"/>
      <c r="Z23" s="79"/>
      <c r="AA23" s="79"/>
      <c r="AB23" s="55">
        <f t="shared" si="11"/>
        <v>0</v>
      </c>
      <c r="AC23" s="72"/>
      <c r="AD23" s="79"/>
      <c r="AE23" s="79"/>
      <c r="AF23" s="79"/>
      <c r="AG23" s="79"/>
      <c r="AH23" s="79"/>
      <c r="AI23" s="79"/>
      <c r="AJ23" s="55">
        <f t="shared" si="12"/>
        <v>0</v>
      </c>
      <c r="AK23" s="57"/>
      <c r="AL23" s="54">
        <f t="shared" si="26"/>
        <v>0</v>
      </c>
      <c r="AM23" s="54">
        <f t="shared" si="27"/>
        <v>0</v>
      </c>
      <c r="AN23" s="54">
        <f t="shared" si="28"/>
        <v>0</v>
      </c>
      <c r="AO23" s="58" t="str">
        <f t="shared" si="21"/>
        <v/>
      </c>
      <c r="AP23" s="73"/>
      <c r="AQ23" s="73"/>
      <c r="AR23" s="75" t="b">
        <f t="shared" si="17"/>
        <v>0</v>
      </c>
      <c r="AS23" s="75" t="b">
        <f t="shared" si="18"/>
        <v>0</v>
      </c>
      <c r="AT23" s="75" t="b">
        <f t="shared" si="19"/>
        <v>0</v>
      </c>
      <c r="AU23" s="75" t="b">
        <f t="shared" si="20"/>
        <v>0</v>
      </c>
      <c r="AV23" s="73"/>
      <c r="AW23" s="73"/>
      <c r="AX23" s="73"/>
      <c r="AY23" s="73"/>
      <c r="AZ23" s="73"/>
      <c r="BA23" s="73"/>
    </row>
    <row r="24" spans="2:53" ht="40" customHeight="1" x14ac:dyDescent="0.4">
      <c r="B24" s="51" t="s">
        <v>87</v>
      </c>
      <c r="C24" s="67"/>
      <c r="E24" s="79"/>
      <c r="F24" s="80">
        <f t="shared" si="1"/>
        <v>0</v>
      </c>
      <c r="G24" s="80">
        <f t="shared" si="2"/>
        <v>0</v>
      </c>
      <c r="H24" s="79"/>
      <c r="I24" s="80">
        <f t="shared" si="3"/>
        <v>0</v>
      </c>
      <c r="J24" s="80">
        <f t="shared" si="4"/>
        <v>0</v>
      </c>
      <c r="K24" s="79"/>
      <c r="L24" s="80">
        <f t="shared" si="5"/>
        <v>0</v>
      </c>
      <c r="M24" s="80">
        <f t="shared" si="6"/>
        <v>0</v>
      </c>
      <c r="N24" s="79"/>
      <c r="O24" s="53">
        <f t="shared" si="22"/>
        <v>0</v>
      </c>
      <c r="P24" s="53">
        <f t="shared" si="23"/>
        <v>0</v>
      </c>
      <c r="Q24" s="54">
        <f t="shared" si="24"/>
        <v>0</v>
      </c>
      <c r="R24" s="54">
        <f t="shared" si="25"/>
        <v>0</v>
      </c>
      <c r="S24" s="54"/>
      <c r="T24" s="79"/>
      <c r="U24" s="79"/>
      <c r="V24" s="79"/>
      <c r="W24" s="79"/>
      <c r="X24" s="55">
        <f t="shared" si="10"/>
        <v>0</v>
      </c>
      <c r="Y24" s="56"/>
      <c r="Z24" s="79"/>
      <c r="AA24" s="79"/>
      <c r="AB24" s="55">
        <f t="shared" si="11"/>
        <v>0</v>
      </c>
      <c r="AC24" s="72"/>
      <c r="AD24" s="79"/>
      <c r="AE24" s="79"/>
      <c r="AF24" s="79"/>
      <c r="AG24" s="79"/>
      <c r="AH24" s="79"/>
      <c r="AI24" s="79"/>
      <c r="AJ24" s="55">
        <f t="shared" si="12"/>
        <v>0</v>
      </c>
      <c r="AK24" s="57"/>
      <c r="AL24" s="54">
        <f t="shared" si="26"/>
        <v>0</v>
      </c>
      <c r="AM24" s="54">
        <f t="shared" si="27"/>
        <v>0</v>
      </c>
      <c r="AN24" s="54">
        <f t="shared" si="28"/>
        <v>0</v>
      </c>
      <c r="AO24" s="58" t="str">
        <f t="shared" si="21"/>
        <v/>
      </c>
      <c r="AP24" s="73"/>
      <c r="AQ24" s="73"/>
      <c r="AR24" s="75" t="b">
        <f t="shared" si="17"/>
        <v>0</v>
      </c>
      <c r="AS24" s="75" t="b">
        <f t="shared" si="18"/>
        <v>0</v>
      </c>
      <c r="AT24" s="75" t="b">
        <f t="shared" si="19"/>
        <v>0</v>
      </c>
      <c r="AU24" s="75" t="b">
        <f t="shared" si="20"/>
        <v>0</v>
      </c>
      <c r="AV24" s="73"/>
      <c r="AW24" s="73" t="s">
        <v>25</v>
      </c>
      <c r="AX24" s="73"/>
      <c r="AY24" s="73"/>
      <c r="AZ24" s="73"/>
      <c r="BA24" s="73"/>
    </row>
    <row r="25" spans="2:53" ht="40" customHeight="1" x14ac:dyDescent="0.4">
      <c r="B25" s="51" t="s">
        <v>100</v>
      </c>
      <c r="C25" s="67"/>
      <c r="E25" s="79"/>
      <c r="F25" s="80">
        <f>IF(E25="N.A.",0)+IF(E25="Baixo",1)+IF(E25="Moderado",2)+IF(E25="Significativo",3)+IF(E25="Alto",4)</f>
        <v>0</v>
      </c>
      <c r="G25" s="80">
        <f>IF(F25&gt;0,1,0)</f>
        <v>0</v>
      </c>
      <c r="H25" s="79"/>
      <c r="I25" s="80">
        <f>IF(H25="N.A.",0)+IF(H25="Baixo",1)+IF(H25="Moderado",2)+IF(H25="Significativo",3)+IF(H25="Alto",4)</f>
        <v>0</v>
      </c>
      <c r="J25" s="80">
        <f>IF(I25&gt;0,1,0)</f>
        <v>0</v>
      </c>
      <c r="K25" s="79"/>
      <c r="L25" s="80">
        <f>IF(K25="N.A.",0)+IF(K25="Baixo",1)+IF(K25="Moderado",2)+IF(K25="Significativo",3)+IF(K25="Alto",4)</f>
        <v>0</v>
      </c>
      <c r="M25" s="80">
        <f>IF(L25&gt;0,1,0)</f>
        <v>0</v>
      </c>
      <c r="N25" s="79"/>
      <c r="O25" s="53">
        <f t="shared" si="22"/>
        <v>0</v>
      </c>
      <c r="P25" s="53">
        <f t="shared" si="23"/>
        <v>0</v>
      </c>
      <c r="Q25" s="54">
        <f t="shared" si="24"/>
        <v>0</v>
      </c>
      <c r="R25" s="54">
        <f t="shared" si="25"/>
        <v>0</v>
      </c>
      <c r="S25" s="54"/>
      <c r="T25" s="79"/>
      <c r="U25" s="79"/>
      <c r="V25" s="79"/>
      <c r="W25" s="79"/>
      <c r="X25" s="55">
        <f t="shared" si="10"/>
        <v>0</v>
      </c>
      <c r="Y25" s="56"/>
      <c r="Z25" s="79"/>
      <c r="AA25" s="79"/>
      <c r="AB25" s="55">
        <f t="shared" si="11"/>
        <v>0</v>
      </c>
      <c r="AC25" s="72"/>
      <c r="AD25" s="79"/>
      <c r="AE25" s="79"/>
      <c r="AF25" s="79"/>
      <c r="AG25" s="79"/>
      <c r="AH25" s="79"/>
      <c r="AI25" s="79"/>
      <c r="AJ25" s="55">
        <f t="shared" si="12"/>
        <v>0</v>
      </c>
      <c r="AK25" s="57"/>
      <c r="AL25" s="54">
        <f t="shared" si="26"/>
        <v>0</v>
      </c>
      <c r="AM25" s="54">
        <f t="shared" si="27"/>
        <v>0</v>
      </c>
      <c r="AN25" s="54">
        <f t="shared" si="28"/>
        <v>0</v>
      </c>
      <c r="AO25" s="58" t="str">
        <f t="shared" si="21"/>
        <v/>
      </c>
      <c r="AP25" s="73"/>
      <c r="AQ25" s="73"/>
      <c r="AR25" s="75" t="b">
        <f t="shared" si="17"/>
        <v>0</v>
      </c>
      <c r="AS25" s="75" t="b">
        <f t="shared" si="18"/>
        <v>0</v>
      </c>
      <c r="AT25" s="75" t="b">
        <f t="shared" si="19"/>
        <v>0</v>
      </c>
      <c r="AU25" s="75" t="b">
        <f t="shared" si="20"/>
        <v>0</v>
      </c>
      <c r="AV25" s="73"/>
      <c r="AW25" s="73"/>
      <c r="AX25" s="73"/>
      <c r="AY25" s="73"/>
      <c r="AZ25" s="73"/>
      <c r="BA25" s="73"/>
    </row>
    <row r="26" spans="2:53" ht="40" customHeight="1" x14ac:dyDescent="0.4">
      <c r="B26" s="51" t="s">
        <v>101</v>
      </c>
      <c r="C26" s="67"/>
      <c r="E26" s="79"/>
      <c r="F26" s="80">
        <f>IF(E26="N.A.",0)+IF(E26="Baixo",1)+IF(E26="Moderado",2)+IF(E26="Significativo",3)+IF(E26="Alto",4)</f>
        <v>0</v>
      </c>
      <c r="G26" s="80">
        <f>IF(F26&gt;0,1,0)</f>
        <v>0</v>
      </c>
      <c r="H26" s="79"/>
      <c r="I26" s="80">
        <f>IF(H26="N.A.",0)+IF(H26="Baixo",1)+IF(H26="Moderado",2)+IF(H26="Significativo",3)+IF(H26="Alto",4)</f>
        <v>0</v>
      </c>
      <c r="J26" s="80">
        <f>IF(I26&gt;0,1,0)</f>
        <v>0</v>
      </c>
      <c r="K26" s="79"/>
      <c r="L26" s="80">
        <f>IF(K26="N.A.",0)+IF(K26="Baixo",1)+IF(K26="Moderado",2)+IF(K26="Significativo",3)+IF(K26="Alto",4)</f>
        <v>0</v>
      </c>
      <c r="M26" s="80">
        <f>IF(L26&gt;0,1,0)</f>
        <v>0</v>
      </c>
      <c r="N26" s="79"/>
      <c r="O26" s="53">
        <f t="shared" si="22"/>
        <v>0</v>
      </c>
      <c r="P26" s="53">
        <f t="shared" si="23"/>
        <v>0</v>
      </c>
      <c r="Q26" s="54">
        <f t="shared" si="24"/>
        <v>0</v>
      </c>
      <c r="R26" s="54">
        <f t="shared" si="25"/>
        <v>0</v>
      </c>
      <c r="S26" s="54"/>
      <c r="T26" s="79"/>
      <c r="U26" s="79"/>
      <c r="V26" s="79"/>
      <c r="W26" s="79"/>
      <c r="X26" s="55">
        <f t="shared" si="10"/>
        <v>0</v>
      </c>
      <c r="Y26" s="56"/>
      <c r="Z26" s="79"/>
      <c r="AA26" s="79"/>
      <c r="AB26" s="55">
        <f t="shared" si="11"/>
        <v>0</v>
      </c>
      <c r="AC26" s="72"/>
      <c r="AD26" s="79"/>
      <c r="AE26" s="79"/>
      <c r="AF26" s="79"/>
      <c r="AG26" s="79"/>
      <c r="AH26" s="79"/>
      <c r="AI26" s="79"/>
      <c r="AJ26" s="55">
        <f t="shared" si="12"/>
        <v>0</v>
      </c>
      <c r="AK26" s="57"/>
      <c r="AL26" s="54">
        <f t="shared" si="26"/>
        <v>0</v>
      </c>
      <c r="AM26" s="54">
        <f t="shared" si="27"/>
        <v>0</v>
      </c>
      <c r="AN26" s="54">
        <f t="shared" si="28"/>
        <v>0</v>
      </c>
      <c r="AO26" s="58" t="str">
        <f t="shared" si="21"/>
        <v/>
      </c>
      <c r="AP26" s="73"/>
      <c r="AQ26" s="73"/>
      <c r="AR26" s="75" t="b">
        <f t="shared" si="17"/>
        <v>0</v>
      </c>
      <c r="AS26" s="75" t="b">
        <f t="shared" si="18"/>
        <v>0</v>
      </c>
      <c r="AT26" s="75" t="b">
        <f t="shared" si="19"/>
        <v>0</v>
      </c>
      <c r="AU26" s="75" t="b">
        <f t="shared" si="20"/>
        <v>0</v>
      </c>
      <c r="AV26" s="73"/>
      <c r="AW26" s="73"/>
      <c r="AX26" s="73"/>
      <c r="AY26" s="73"/>
      <c r="AZ26" s="73"/>
      <c r="BA26" s="73"/>
    </row>
    <row r="27" spans="2:53" ht="40" customHeight="1" x14ac:dyDescent="0.4">
      <c r="B27" s="51" t="s">
        <v>92</v>
      </c>
      <c r="C27" s="67"/>
      <c r="E27" s="79"/>
      <c r="F27" s="80">
        <f t="shared" ref="F27:F34" si="29">IF(E27="N.A.",0)+IF(E27="Baixo",1)+IF(E27="Moderado",2)+IF(E27="Significativo",3)+IF(E27="Alto",4)</f>
        <v>0</v>
      </c>
      <c r="G27" s="80">
        <f t="shared" ref="G27:G34" si="30">IF(F27&gt;0,1,0)</f>
        <v>0</v>
      </c>
      <c r="H27" s="79"/>
      <c r="I27" s="80">
        <f t="shared" ref="I27:I34" si="31">IF(H27="N.A.",0)+IF(H27="Baixo",1)+IF(H27="Moderado",2)+IF(H27="Significativo",3)+IF(H27="Alto",4)</f>
        <v>0</v>
      </c>
      <c r="J27" s="80">
        <f t="shared" ref="J27:J34" si="32">IF(I27&gt;0,1,0)</f>
        <v>0</v>
      </c>
      <c r="K27" s="79"/>
      <c r="L27" s="80">
        <f t="shared" ref="L27:L34" si="33">IF(K27="N.A.",0)+IF(K27="Baixo",1)+IF(K27="Moderado",2)+IF(K27="Significativo",3)+IF(K27="Alto",4)</f>
        <v>0</v>
      </c>
      <c r="M27" s="80">
        <f t="shared" ref="M27:M34" si="34">IF(L27&gt;0,1,0)</f>
        <v>0</v>
      </c>
      <c r="N27" s="79"/>
      <c r="O27" s="53">
        <f t="shared" ref="O27:O34" si="35">IF(N27="N.A.",0)+IF(N27="Baixo",1)+IF(N27="Moderado",2)+IF(N27="Significativo",3)+IF(N27="Alto",4)</f>
        <v>0</v>
      </c>
      <c r="P27" s="53">
        <f t="shared" ref="P27:P34" si="36">IF(O27&gt;0,1,0)</f>
        <v>0</v>
      </c>
      <c r="Q27" s="54">
        <f t="shared" ref="Q27:Q34" si="37">SUM(G27,J27,M27,P27)</f>
        <v>0</v>
      </c>
      <c r="R27" s="54">
        <f t="shared" ref="R27:R34" si="38">IFERROR(SUM(F27,I27,L27,O27)/Q27,0)</f>
        <v>0</v>
      </c>
      <c r="S27" s="54"/>
      <c r="T27" s="79"/>
      <c r="U27" s="79"/>
      <c r="V27" s="79"/>
      <c r="W27" s="79"/>
      <c r="X27" s="55">
        <f t="shared" ref="X27:X34" si="39">IF(T27="X",-1)+IF(U27="X",2)+IF(V27="X",4)+IF(W27="X",9)</f>
        <v>0</v>
      </c>
      <c r="Y27" s="56"/>
      <c r="Z27" s="79"/>
      <c r="AA27" s="79"/>
      <c r="AB27" s="55">
        <f t="shared" ref="AB27:AB34" si="40">IF(Z27="X",1)+IF(AA27="X",2)</f>
        <v>0</v>
      </c>
      <c r="AC27" s="72"/>
      <c r="AD27" s="79"/>
      <c r="AE27" s="79"/>
      <c r="AF27" s="79"/>
      <c r="AG27" s="79"/>
      <c r="AH27" s="79"/>
      <c r="AI27" s="79"/>
      <c r="AJ27" s="55">
        <f t="shared" ref="AJ27:AJ34" si="41">IF(AD27="X",1)+IF(AE27="X",2)+IF(AF27="X",3)+IF(AG27="X",4)+IF(AH27="X",5)+IF(AI27="X",6)</f>
        <v>0</v>
      </c>
      <c r="AK27" s="57"/>
      <c r="AL27" s="54">
        <f t="shared" ref="AL27:AL34" si="42">X27+AB27+AJ27</f>
        <v>0</v>
      </c>
      <c r="AM27" s="54">
        <f t="shared" ref="AM27:AM34" si="43">(AL27+R27)/2</f>
        <v>0</v>
      </c>
      <c r="AN27" s="54">
        <f t="shared" ref="AN27:AN34" si="44">IF(AO27="",0,10)</f>
        <v>0</v>
      </c>
      <c r="AO27" s="58" t="str">
        <f t="shared" ref="AO27:AO34" si="45">IF(AR27=TRUE,"Desprezível",IF(AS27=TRUE,"Administrável",IF(AT27=TRUE,"Indesejável",IF(AU27=TRUE,"Intolerável",""))))</f>
        <v/>
      </c>
      <c r="AP27" s="73"/>
      <c r="AQ27" s="73"/>
      <c r="AR27" s="75" t="b">
        <f t="shared" ref="AR27:AR34" si="46">AND(R27&gt;0,R27&lt;=2,AL27&gt;0,AL27&lt;=7)</f>
        <v>0</v>
      </c>
      <c r="AS27" s="75" t="b">
        <f t="shared" ref="AS27:AS34" si="47">OR(AND(R27&gt;0,R27&lt;=2,AL27&gt;0,AL27&gt;7,AL27&lt;=12),AND(R27&gt;0,R27&gt;2,R27&lt;=3,AL27&gt;0,AL27&lt;=9))</f>
        <v>0</v>
      </c>
      <c r="AT27" s="75" t="b">
        <f t="shared" ref="AT27:AT34" si="48">OR(AND(R27&gt;0,R27&lt;=2,AL27&gt;0,AL27&gt;12,AL27&lt;=17),AND(R27&gt;0,R27&gt;2,R27&lt;=3,AL27&gt;0,AL27&gt;9,AL27&lt;=12),AND(R27&gt;0,R27&gt;3,R27&lt;=5,AL27&gt;0,AL27&lt;=9))</f>
        <v>0</v>
      </c>
      <c r="AU27" s="75" t="b">
        <f t="shared" ref="AU27:AU34" si="49">OR(AND(R27&gt;0,R27&gt;2,R27&lt;=3,AL27&gt;0,AL27&gt;12,AL27&lt;=18),AND(R27&gt;0,R27&gt;3,R27&lt;=5,AL27&gt;0,AL27&gt;9))</f>
        <v>0</v>
      </c>
      <c r="AV27" s="73"/>
      <c r="AW27" s="73"/>
      <c r="AX27" s="73"/>
      <c r="AY27" s="73"/>
      <c r="AZ27" s="73"/>
      <c r="BA27" s="73"/>
    </row>
    <row r="28" spans="2:53" ht="40" customHeight="1" x14ac:dyDescent="0.4">
      <c r="B28" s="51" t="s">
        <v>93</v>
      </c>
      <c r="C28" s="67"/>
      <c r="E28" s="79"/>
      <c r="F28" s="80">
        <f t="shared" si="29"/>
        <v>0</v>
      </c>
      <c r="G28" s="80">
        <f t="shared" si="30"/>
        <v>0</v>
      </c>
      <c r="H28" s="79"/>
      <c r="I28" s="80">
        <f t="shared" si="31"/>
        <v>0</v>
      </c>
      <c r="J28" s="80">
        <f t="shared" si="32"/>
        <v>0</v>
      </c>
      <c r="K28" s="79"/>
      <c r="L28" s="80">
        <f t="shared" si="33"/>
        <v>0</v>
      </c>
      <c r="M28" s="80">
        <f t="shared" si="34"/>
        <v>0</v>
      </c>
      <c r="N28" s="79"/>
      <c r="O28" s="53">
        <f t="shared" si="35"/>
        <v>0</v>
      </c>
      <c r="P28" s="53">
        <f t="shared" si="36"/>
        <v>0</v>
      </c>
      <c r="Q28" s="54">
        <f t="shared" si="37"/>
        <v>0</v>
      </c>
      <c r="R28" s="54">
        <f t="shared" si="38"/>
        <v>0</v>
      </c>
      <c r="S28" s="54"/>
      <c r="T28" s="79"/>
      <c r="U28" s="79"/>
      <c r="V28" s="79"/>
      <c r="W28" s="79"/>
      <c r="X28" s="55">
        <f t="shared" si="39"/>
        <v>0</v>
      </c>
      <c r="Y28" s="56"/>
      <c r="Z28" s="79"/>
      <c r="AA28" s="79"/>
      <c r="AB28" s="55">
        <f t="shared" si="40"/>
        <v>0</v>
      </c>
      <c r="AC28" s="72"/>
      <c r="AD28" s="79"/>
      <c r="AE28" s="79"/>
      <c r="AF28" s="79"/>
      <c r="AG28" s="79"/>
      <c r="AH28" s="79"/>
      <c r="AI28" s="79"/>
      <c r="AJ28" s="55">
        <f t="shared" si="41"/>
        <v>0</v>
      </c>
      <c r="AK28" s="57"/>
      <c r="AL28" s="54">
        <f t="shared" si="42"/>
        <v>0</v>
      </c>
      <c r="AM28" s="54">
        <f t="shared" si="43"/>
        <v>0</v>
      </c>
      <c r="AN28" s="54">
        <f t="shared" si="44"/>
        <v>0</v>
      </c>
      <c r="AO28" s="58" t="str">
        <f t="shared" si="45"/>
        <v/>
      </c>
      <c r="AP28" s="73"/>
      <c r="AQ28" s="73"/>
      <c r="AR28" s="75" t="b">
        <f t="shared" si="46"/>
        <v>0</v>
      </c>
      <c r="AS28" s="75" t="b">
        <f t="shared" si="47"/>
        <v>0</v>
      </c>
      <c r="AT28" s="75" t="b">
        <f t="shared" si="48"/>
        <v>0</v>
      </c>
      <c r="AU28" s="75" t="b">
        <f t="shared" si="49"/>
        <v>0</v>
      </c>
      <c r="AV28" s="73"/>
      <c r="AW28" s="73"/>
      <c r="AX28" s="73"/>
      <c r="AY28" s="73"/>
      <c r="AZ28" s="73"/>
      <c r="BA28" s="73"/>
    </row>
    <row r="29" spans="2:53" ht="40" customHeight="1" x14ac:dyDescent="0.4">
      <c r="B29" s="51" t="s">
        <v>94</v>
      </c>
      <c r="C29" s="67"/>
      <c r="E29" s="52"/>
      <c r="F29" s="53">
        <f t="shared" si="29"/>
        <v>0</v>
      </c>
      <c r="G29" s="53">
        <f t="shared" si="30"/>
        <v>0</v>
      </c>
      <c r="H29" s="79"/>
      <c r="I29" s="78">
        <f t="shared" si="31"/>
        <v>0</v>
      </c>
      <c r="J29" s="78">
        <f t="shared" si="32"/>
        <v>0</v>
      </c>
      <c r="K29" s="79"/>
      <c r="L29" s="78">
        <f t="shared" si="33"/>
        <v>0</v>
      </c>
      <c r="M29" s="78">
        <f t="shared" si="34"/>
        <v>0</v>
      </c>
      <c r="N29" s="79"/>
      <c r="O29" s="53">
        <f t="shared" si="35"/>
        <v>0</v>
      </c>
      <c r="P29" s="53">
        <f t="shared" si="36"/>
        <v>0</v>
      </c>
      <c r="Q29" s="54">
        <f t="shared" si="37"/>
        <v>0</v>
      </c>
      <c r="R29" s="54">
        <f t="shared" si="38"/>
        <v>0</v>
      </c>
      <c r="S29" s="54"/>
      <c r="T29" s="52"/>
      <c r="U29" s="52"/>
      <c r="V29" s="52"/>
      <c r="W29" s="52"/>
      <c r="X29" s="55">
        <f t="shared" si="39"/>
        <v>0</v>
      </c>
      <c r="Y29" s="56"/>
      <c r="Z29" s="79"/>
      <c r="AA29" s="79"/>
      <c r="AB29" s="55">
        <f t="shared" si="40"/>
        <v>0</v>
      </c>
      <c r="AC29" s="72"/>
      <c r="AD29" s="79"/>
      <c r="AE29" s="79"/>
      <c r="AF29" s="79"/>
      <c r="AG29" s="79"/>
      <c r="AH29" s="79"/>
      <c r="AI29" s="79"/>
      <c r="AJ29" s="55">
        <f t="shared" si="41"/>
        <v>0</v>
      </c>
      <c r="AK29" s="57"/>
      <c r="AL29" s="54">
        <f t="shared" si="42"/>
        <v>0</v>
      </c>
      <c r="AM29" s="54">
        <f t="shared" si="43"/>
        <v>0</v>
      </c>
      <c r="AN29" s="54">
        <f t="shared" si="44"/>
        <v>0</v>
      </c>
      <c r="AO29" s="58" t="str">
        <f t="shared" si="45"/>
        <v/>
      </c>
      <c r="AP29" s="73"/>
      <c r="AQ29" s="73"/>
      <c r="AR29" s="75" t="b">
        <f t="shared" si="46"/>
        <v>0</v>
      </c>
      <c r="AS29" s="75" t="b">
        <f t="shared" si="47"/>
        <v>0</v>
      </c>
      <c r="AT29" s="75" t="b">
        <f t="shared" si="48"/>
        <v>0</v>
      </c>
      <c r="AU29" s="75" t="b">
        <f t="shared" si="49"/>
        <v>0</v>
      </c>
      <c r="AV29" s="73"/>
      <c r="AW29" s="73"/>
      <c r="AX29" s="73"/>
      <c r="AY29" s="73"/>
      <c r="AZ29" s="73"/>
      <c r="BA29" s="73"/>
    </row>
    <row r="30" spans="2:53" ht="40" customHeight="1" x14ac:dyDescent="0.4">
      <c r="B30" s="51" t="s">
        <v>95</v>
      </c>
      <c r="C30" s="67"/>
      <c r="E30" s="52"/>
      <c r="F30" s="53">
        <f t="shared" si="29"/>
        <v>0</v>
      </c>
      <c r="G30" s="53">
        <f t="shared" si="30"/>
        <v>0</v>
      </c>
      <c r="H30" s="79"/>
      <c r="I30" s="78">
        <f t="shared" si="31"/>
        <v>0</v>
      </c>
      <c r="J30" s="78">
        <f t="shared" si="32"/>
        <v>0</v>
      </c>
      <c r="K30" s="79"/>
      <c r="L30" s="80">
        <f t="shared" si="33"/>
        <v>0</v>
      </c>
      <c r="M30" s="80">
        <f t="shared" si="34"/>
        <v>0</v>
      </c>
      <c r="N30" s="79"/>
      <c r="O30" s="53">
        <f t="shared" si="35"/>
        <v>0</v>
      </c>
      <c r="P30" s="53">
        <f t="shared" si="36"/>
        <v>0</v>
      </c>
      <c r="Q30" s="54">
        <f t="shared" si="37"/>
        <v>0</v>
      </c>
      <c r="R30" s="54">
        <f t="shared" si="38"/>
        <v>0</v>
      </c>
      <c r="S30" s="54"/>
      <c r="T30" s="52"/>
      <c r="U30" s="52"/>
      <c r="V30" s="52"/>
      <c r="W30" s="52"/>
      <c r="X30" s="55">
        <f t="shared" si="39"/>
        <v>0</v>
      </c>
      <c r="Y30" s="56"/>
      <c r="Z30" s="79"/>
      <c r="AA30" s="79"/>
      <c r="AB30" s="55">
        <f t="shared" si="40"/>
        <v>0</v>
      </c>
      <c r="AC30" s="72"/>
      <c r="AD30" s="79"/>
      <c r="AE30" s="79"/>
      <c r="AF30" s="79"/>
      <c r="AG30" s="79"/>
      <c r="AH30" s="79"/>
      <c r="AI30" s="79"/>
      <c r="AJ30" s="55">
        <f t="shared" si="41"/>
        <v>0</v>
      </c>
      <c r="AK30" s="57"/>
      <c r="AL30" s="54">
        <f t="shared" si="42"/>
        <v>0</v>
      </c>
      <c r="AM30" s="54">
        <f t="shared" si="43"/>
        <v>0</v>
      </c>
      <c r="AN30" s="54">
        <f t="shared" si="44"/>
        <v>0</v>
      </c>
      <c r="AO30" s="58" t="str">
        <f t="shared" si="45"/>
        <v/>
      </c>
      <c r="AP30" s="73"/>
      <c r="AQ30" s="73"/>
      <c r="AR30" s="75" t="b">
        <f t="shared" si="46"/>
        <v>0</v>
      </c>
      <c r="AS30" s="75" t="b">
        <f t="shared" si="47"/>
        <v>0</v>
      </c>
      <c r="AT30" s="75" t="b">
        <f t="shared" si="48"/>
        <v>0</v>
      </c>
      <c r="AU30" s="75" t="b">
        <f t="shared" si="49"/>
        <v>0</v>
      </c>
      <c r="AV30" s="73"/>
      <c r="AW30" s="73"/>
      <c r="AX30" s="73"/>
      <c r="AY30" s="73"/>
      <c r="AZ30" s="73"/>
      <c r="BA30" s="73"/>
    </row>
    <row r="31" spans="2:53" ht="40" customHeight="1" x14ac:dyDescent="0.4">
      <c r="B31" s="51" t="s">
        <v>96</v>
      </c>
      <c r="C31" s="67"/>
      <c r="E31" s="52"/>
      <c r="F31" s="53">
        <f t="shared" si="29"/>
        <v>0</v>
      </c>
      <c r="G31" s="53">
        <f t="shared" si="30"/>
        <v>0</v>
      </c>
      <c r="H31" s="79"/>
      <c r="I31" s="80">
        <f t="shared" si="31"/>
        <v>0</v>
      </c>
      <c r="J31" s="80">
        <f t="shared" si="32"/>
        <v>0</v>
      </c>
      <c r="K31" s="79"/>
      <c r="L31" s="80">
        <f t="shared" si="33"/>
        <v>0</v>
      </c>
      <c r="M31" s="80">
        <f t="shared" si="34"/>
        <v>0</v>
      </c>
      <c r="N31" s="79"/>
      <c r="O31" s="53">
        <f t="shared" si="35"/>
        <v>0</v>
      </c>
      <c r="P31" s="53">
        <f t="shared" si="36"/>
        <v>0</v>
      </c>
      <c r="Q31" s="54">
        <f t="shared" si="37"/>
        <v>0</v>
      </c>
      <c r="R31" s="54">
        <f t="shared" si="38"/>
        <v>0</v>
      </c>
      <c r="S31" s="54"/>
      <c r="T31" s="52"/>
      <c r="U31" s="52"/>
      <c r="V31" s="52"/>
      <c r="W31" s="52"/>
      <c r="X31" s="55">
        <f t="shared" si="39"/>
        <v>0</v>
      </c>
      <c r="Y31" s="56"/>
      <c r="Z31" s="79"/>
      <c r="AA31" s="79"/>
      <c r="AB31" s="55">
        <f t="shared" si="40"/>
        <v>0</v>
      </c>
      <c r="AC31" s="72"/>
      <c r="AD31" s="79"/>
      <c r="AE31" s="79"/>
      <c r="AF31" s="79"/>
      <c r="AG31" s="79"/>
      <c r="AH31" s="79"/>
      <c r="AI31" s="79"/>
      <c r="AJ31" s="55">
        <f t="shared" si="41"/>
        <v>0</v>
      </c>
      <c r="AK31" s="57"/>
      <c r="AL31" s="54">
        <f t="shared" si="42"/>
        <v>0</v>
      </c>
      <c r="AM31" s="54">
        <f t="shared" si="43"/>
        <v>0</v>
      </c>
      <c r="AN31" s="54">
        <f t="shared" si="44"/>
        <v>0</v>
      </c>
      <c r="AO31" s="58" t="str">
        <f t="shared" si="45"/>
        <v/>
      </c>
      <c r="AP31" s="73"/>
      <c r="AQ31" s="73"/>
      <c r="AR31" s="75" t="b">
        <f t="shared" si="46"/>
        <v>0</v>
      </c>
      <c r="AS31" s="75" t="b">
        <f t="shared" si="47"/>
        <v>0</v>
      </c>
      <c r="AT31" s="75" t="b">
        <f t="shared" si="48"/>
        <v>0</v>
      </c>
      <c r="AU31" s="75" t="b">
        <f t="shared" si="49"/>
        <v>0</v>
      </c>
      <c r="AV31" s="73"/>
      <c r="AW31" s="73"/>
      <c r="AX31" s="73"/>
      <c r="AY31" s="73"/>
      <c r="AZ31" s="73"/>
      <c r="BA31" s="73"/>
    </row>
    <row r="32" spans="2:53" ht="40" customHeight="1" x14ac:dyDescent="0.4">
      <c r="B32" s="51" t="s">
        <v>97</v>
      </c>
      <c r="C32" s="67"/>
      <c r="E32" s="52"/>
      <c r="F32" s="53">
        <f t="shared" si="29"/>
        <v>0</v>
      </c>
      <c r="G32" s="53">
        <f t="shared" si="30"/>
        <v>0</v>
      </c>
      <c r="H32" s="79"/>
      <c r="I32" s="80">
        <f t="shared" si="31"/>
        <v>0</v>
      </c>
      <c r="J32" s="80">
        <f t="shared" si="32"/>
        <v>0</v>
      </c>
      <c r="K32" s="79"/>
      <c r="L32" s="80">
        <f t="shared" si="33"/>
        <v>0</v>
      </c>
      <c r="M32" s="80">
        <f t="shared" si="34"/>
        <v>0</v>
      </c>
      <c r="N32" s="79"/>
      <c r="O32" s="53">
        <f t="shared" si="35"/>
        <v>0</v>
      </c>
      <c r="P32" s="53">
        <f t="shared" si="36"/>
        <v>0</v>
      </c>
      <c r="Q32" s="54">
        <f t="shared" si="37"/>
        <v>0</v>
      </c>
      <c r="R32" s="54">
        <f t="shared" si="38"/>
        <v>0</v>
      </c>
      <c r="S32" s="54"/>
      <c r="T32" s="52"/>
      <c r="U32" s="52"/>
      <c r="V32" s="52"/>
      <c r="W32" s="52"/>
      <c r="X32" s="55">
        <f t="shared" si="39"/>
        <v>0</v>
      </c>
      <c r="Y32" s="56"/>
      <c r="Z32" s="79"/>
      <c r="AA32" s="79"/>
      <c r="AB32" s="55">
        <f t="shared" si="40"/>
        <v>0</v>
      </c>
      <c r="AC32" s="72"/>
      <c r="AD32" s="79"/>
      <c r="AE32" s="79"/>
      <c r="AF32" s="79"/>
      <c r="AG32" s="79"/>
      <c r="AH32" s="79"/>
      <c r="AI32" s="79"/>
      <c r="AJ32" s="55">
        <f t="shared" si="41"/>
        <v>0</v>
      </c>
      <c r="AK32" s="57"/>
      <c r="AL32" s="54">
        <f t="shared" si="42"/>
        <v>0</v>
      </c>
      <c r="AM32" s="54">
        <f t="shared" si="43"/>
        <v>0</v>
      </c>
      <c r="AN32" s="54">
        <f t="shared" si="44"/>
        <v>0</v>
      </c>
      <c r="AO32" s="58" t="str">
        <f t="shared" si="45"/>
        <v/>
      </c>
      <c r="AP32" s="73"/>
      <c r="AQ32" s="73"/>
      <c r="AR32" s="75" t="b">
        <f t="shared" si="46"/>
        <v>0</v>
      </c>
      <c r="AS32" s="75" t="b">
        <f t="shared" si="47"/>
        <v>0</v>
      </c>
      <c r="AT32" s="75" t="b">
        <f t="shared" si="48"/>
        <v>0</v>
      </c>
      <c r="AU32" s="75" t="b">
        <f t="shared" si="49"/>
        <v>0</v>
      </c>
      <c r="AV32" s="73"/>
      <c r="AW32" s="73"/>
      <c r="AX32" s="73"/>
      <c r="AY32" s="73"/>
      <c r="AZ32" s="73"/>
      <c r="BA32" s="73"/>
    </row>
    <row r="33" spans="2:53" ht="40" customHeight="1" x14ac:dyDescent="0.4">
      <c r="B33" s="51" t="s">
        <v>98</v>
      </c>
      <c r="C33" s="67"/>
      <c r="E33" s="52"/>
      <c r="F33" s="53">
        <f t="shared" si="29"/>
        <v>0</v>
      </c>
      <c r="G33" s="53">
        <f t="shared" si="30"/>
        <v>0</v>
      </c>
      <c r="H33" s="79"/>
      <c r="I33" s="80">
        <f t="shared" si="31"/>
        <v>0</v>
      </c>
      <c r="J33" s="80">
        <f t="shared" si="32"/>
        <v>0</v>
      </c>
      <c r="K33" s="79"/>
      <c r="L33" s="80">
        <f t="shared" si="33"/>
        <v>0</v>
      </c>
      <c r="M33" s="80">
        <f t="shared" si="34"/>
        <v>0</v>
      </c>
      <c r="N33" s="79"/>
      <c r="O33" s="53">
        <f t="shared" si="35"/>
        <v>0</v>
      </c>
      <c r="P33" s="53">
        <f t="shared" si="36"/>
        <v>0</v>
      </c>
      <c r="Q33" s="54">
        <f t="shared" si="37"/>
        <v>0</v>
      </c>
      <c r="R33" s="54">
        <f t="shared" si="38"/>
        <v>0</v>
      </c>
      <c r="S33" s="54"/>
      <c r="T33" s="52"/>
      <c r="U33" s="52"/>
      <c r="V33" s="52"/>
      <c r="W33" s="52"/>
      <c r="X33" s="55">
        <f t="shared" si="39"/>
        <v>0</v>
      </c>
      <c r="Y33" s="56"/>
      <c r="Z33" s="79"/>
      <c r="AA33" s="79"/>
      <c r="AB33" s="55">
        <f t="shared" si="40"/>
        <v>0</v>
      </c>
      <c r="AC33" s="72"/>
      <c r="AD33" s="79"/>
      <c r="AE33" s="79"/>
      <c r="AF33" s="79"/>
      <c r="AG33" s="79"/>
      <c r="AH33" s="79"/>
      <c r="AI33" s="79"/>
      <c r="AJ33" s="55">
        <f t="shared" si="41"/>
        <v>0</v>
      </c>
      <c r="AK33" s="57"/>
      <c r="AL33" s="54">
        <f t="shared" si="42"/>
        <v>0</v>
      </c>
      <c r="AM33" s="54">
        <f t="shared" si="43"/>
        <v>0</v>
      </c>
      <c r="AN33" s="54">
        <f t="shared" si="44"/>
        <v>0</v>
      </c>
      <c r="AO33" s="58" t="str">
        <f t="shared" si="45"/>
        <v/>
      </c>
      <c r="AP33" s="73"/>
      <c r="AQ33" s="73"/>
      <c r="AR33" s="75" t="b">
        <f t="shared" si="46"/>
        <v>0</v>
      </c>
      <c r="AS33" s="75" t="b">
        <f t="shared" si="47"/>
        <v>0</v>
      </c>
      <c r="AT33" s="75" t="b">
        <f t="shared" si="48"/>
        <v>0</v>
      </c>
      <c r="AU33" s="75" t="b">
        <f t="shared" si="49"/>
        <v>0</v>
      </c>
      <c r="AV33" s="73"/>
      <c r="AW33" s="73"/>
      <c r="AX33" s="73"/>
      <c r="AY33" s="73"/>
      <c r="AZ33" s="73"/>
      <c r="BA33" s="73"/>
    </row>
    <row r="34" spans="2:53" ht="40" customHeight="1" x14ac:dyDescent="0.4">
      <c r="B34" s="51" t="s">
        <v>99</v>
      </c>
      <c r="C34" s="67"/>
      <c r="E34" s="79"/>
      <c r="F34" s="80">
        <f t="shared" si="29"/>
        <v>0</v>
      </c>
      <c r="G34" s="80">
        <f t="shared" si="30"/>
        <v>0</v>
      </c>
      <c r="H34" s="79"/>
      <c r="I34" s="80">
        <f t="shared" si="31"/>
        <v>0</v>
      </c>
      <c r="J34" s="80">
        <f t="shared" si="32"/>
        <v>0</v>
      </c>
      <c r="K34" s="79"/>
      <c r="L34" s="80">
        <f t="shared" si="33"/>
        <v>0</v>
      </c>
      <c r="M34" s="80">
        <f t="shared" si="34"/>
        <v>0</v>
      </c>
      <c r="N34" s="79"/>
      <c r="O34" s="53">
        <f t="shared" si="35"/>
        <v>0</v>
      </c>
      <c r="P34" s="53">
        <f t="shared" si="36"/>
        <v>0</v>
      </c>
      <c r="Q34" s="54">
        <f t="shared" si="37"/>
        <v>0</v>
      </c>
      <c r="R34" s="54">
        <f t="shared" si="38"/>
        <v>0</v>
      </c>
      <c r="S34" s="54"/>
      <c r="T34" s="52"/>
      <c r="U34" s="52"/>
      <c r="V34" s="52"/>
      <c r="W34" s="52"/>
      <c r="X34" s="55">
        <f t="shared" si="39"/>
        <v>0</v>
      </c>
      <c r="Y34" s="56"/>
      <c r="Z34" s="79"/>
      <c r="AA34" s="79"/>
      <c r="AB34" s="55">
        <f t="shared" si="40"/>
        <v>0</v>
      </c>
      <c r="AC34" s="72"/>
      <c r="AD34" s="79"/>
      <c r="AE34" s="79"/>
      <c r="AF34" s="79"/>
      <c r="AG34" s="79"/>
      <c r="AH34" s="79"/>
      <c r="AI34" s="79"/>
      <c r="AJ34" s="55">
        <f t="shared" si="41"/>
        <v>0</v>
      </c>
      <c r="AK34" s="57"/>
      <c r="AL34" s="54">
        <f t="shared" si="42"/>
        <v>0</v>
      </c>
      <c r="AM34" s="54">
        <f t="shared" si="43"/>
        <v>0</v>
      </c>
      <c r="AN34" s="54">
        <f t="shared" si="44"/>
        <v>0</v>
      </c>
      <c r="AO34" s="58" t="str">
        <f t="shared" si="45"/>
        <v/>
      </c>
      <c r="AP34" s="73"/>
      <c r="AQ34" s="73"/>
      <c r="AR34" s="75" t="b">
        <f t="shared" si="46"/>
        <v>0</v>
      </c>
      <c r="AS34" s="75" t="b">
        <f t="shared" si="47"/>
        <v>0</v>
      </c>
      <c r="AT34" s="75" t="b">
        <f t="shared" si="48"/>
        <v>0</v>
      </c>
      <c r="AU34" s="75" t="b">
        <f t="shared" si="49"/>
        <v>0</v>
      </c>
      <c r="AV34" s="73"/>
      <c r="AW34" s="73"/>
      <c r="AX34" s="73"/>
      <c r="AY34" s="73"/>
      <c r="AZ34" s="73"/>
      <c r="BA34" s="73"/>
    </row>
  </sheetData>
  <sheetProtection algorithmName="SHA-512" hashValue="AHgx39aR8A3w2kaLMqTOGZtzA7R4LyYs8jHOJ5vlrxFQuOBWSEV8h7KVu99zNteHwbq0X6VF9A7nWq9lOmdwpw==" saltValue="5xq8EePTnJBVdhZuX7hYFQ==" spinCount="100000" sheet="1" formatCells="0" formatRows="0" insertRows="0" selectLockedCells="1" pivotTables="0"/>
  <dataConsolidate link="1"/>
  <mergeCells count="25">
    <mergeCell ref="B1:AO1"/>
    <mergeCell ref="AB7:AB8"/>
    <mergeCell ref="F7:F8"/>
    <mergeCell ref="I7:I8"/>
    <mergeCell ref="L7:L8"/>
    <mergeCell ref="O7:O8"/>
    <mergeCell ref="G7:G8"/>
    <mergeCell ref="K7:K8"/>
    <mergeCell ref="N7:N8"/>
    <mergeCell ref="B6:C8"/>
    <mergeCell ref="AJ7:AJ8"/>
    <mergeCell ref="X7:X8"/>
    <mergeCell ref="J7:J8"/>
    <mergeCell ref="M7:M8"/>
    <mergeCell ref="E4:AH4"/>
    <mergeCell ref="E2:AH2"/>
    <mergeCell ref="E6:P6"/>
    <mergeCell ref="AO6:AO8"/>
    <mergeCell ref="E7:E8"/>
    <mergeCell ref="H7:H8"/>
    <mergeCell ref="T6:AI6"/>
    <mergeCell ref="T7:W7"/>
    <mergeCell ref="Z7:AA7"/>
    <mergeCell ref="AD7:AI7"/>
    <mergeCell ref="P7:P8"/>
  </mergeCells>
  <conditionalFormatting sqref="AO3">
    <cfRule type="cellIs" dxfId="196" priority="264" operator="equal">
      <formula>"Administrável"</formula>
    </cfRule>
    <cfRule type="cellIs" dxfId="195" priority="261" operator="equal">
      <formula>"Desprezível"</formula>
    </cfRule>
    <cfRule type="cellIs" dxfId="194" priority="262" operator="equal">
      <formula>"Intolerável"</formula>
    </cfRule>
    <cfRule type="cellIs" dxfId="193" priority="263" operator="equal">
      <formula>"Indesejável"</formula>
    </cfRule>
  </conditionalFormatting>
  <conditionalFormatting sqref="AO5:AO1048576">
    <cfRule type="cellIs" dxfId="192" priority="1" operator="equal">
      <formula>"Desprezível"</formula>
    </cfRule>
    <cfRule type="cellIs" dxfId="191" priority="2" operator="equal">
      <formula>"Intolerável"</formula>
    </cfRule>
    <cfRule type="cellIs" dxfId="190" priority="3" operator="equal">
      <formula>"Indesejável"</formula>
    </cfRule>
    <cfRule type="cellIs" dxfId="189" priority="4" operator="equal">
      <formula>"Administrável"</formula>
    </cfRule>
  </conditionalFormatting>
  <dataValidations count="4">
    <dataValidation type="list" allowBlank="1" showInputMessage="1" showErrorMessage="1" sqref="AO9" xr:uid="{00000000-0002-0000-0000-000000000000}">
      <formula1>$AX$11:$AX$15</formula1>
    </dataValidation>
    <dataValidation allowBlank="1" showErrorMessage="1" sqref="AO6:AO8" xr:uid="{00000000-0002-0000-0000-000001000000}"/>
    <dataValidation type="list" allowBlank="1" showInputMessage="1" showErrorMessage="1" sqref="Z10:AA34 AD10:AI34 T10:W34" xr:uid="{00000000-0002-0000-0000-000002000000}">
      <formula1>$AW$24</formula1>
    </dataValidation>
    <dataValidation type="list" allowBlank="1" showInputMessage="1" showErrorMessage="1" sqref="N10:N34 K10:K34 H10:H34 E10:E34" xr:uid="{00000000-0002-0000-0000-000003000000}">
      <formula1>$AW$10:$AW$14</formula1>
    </dataValidation>
  </dataValidations>
  <printOptions horizontalCentered="1"/>
  <pageMargins left="0.19685039370078741" right="0.19685039370078741" top="0.59055118110236227" bottom="0.19685039370078741" header="0" footer="0"/>
  <pageSetup paperSize="9" scale="56" fitToHeight="8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1:Q90"/>
  <sheetViews>
    <sheetView showGridLines="0" zoomScale="81" zoomScaleNormal="8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L49" sqref="L49"/>
    </sheetView>
  </sheetViews>
  <sheetFormatPr defaultColWidth="9.15234375" defaultRowHeight="15.45" x14ac:dyDescent="0.4"/>
  <cols>
    <col min="1" max="1" width="1.84375" style="26" customWidth="1"/>
    <col min="2" max="2" width="6.15234375" style="26" customWidth="1"/>
    <col min="3" max="3" width="60.69140625" style="27" customWidth="1"/>
    <col min="4" max="4" width="0.53515625" style="27" customWidth="1"/>
    <col min="5" max="5" width="13.84375" style="26" bestFit="1" customWidth="1"/>
    <col min="6" max="6" width="0.53515625" style="27" customWidth="1"/>
    <col min="7" max="7" width="17.69140625" style="27" hidden="1" customWidth="1"/>
    <col min="8" max="8" width="14.3046875" style="27" customWidth="1"/>
    <col min="9" max="9" width="0.53515625" style="27" customWidth="1"/>
    <col min="10" max="10" width="17.69140625" style="27" customWidth="1"/>
    <col min="11" max="11" width="0.53515625" style="27" customWidth="1"/>
    <col min="12" max="12" width="113.69140625" style="27" customWidth="1"/>
    <col min="13" max="13" width="0.53515625" style="81" customWidth="1"/>
    <col min="14" max="14" width="0.3046875" style="31" customWidth="1"/>
    <col min="15" max="15" width="1" style="31" customWidth="1"/>
    <col min="16" max="16" width="1.3828125" style="31" customWidth="1"/>
    <col min="17" max="17" width="9.15234375" style="31"/>
    <col min="18" max="16384" width="9.15234375" style="26"/>
  </cols>
  <sheetData>
    <row r="1" spans="2:13" ht="15.9" thickBot="1" x14ac:dyDescent="0.45">
      <c r="B1" s="139" t="s">
        <v>103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2:13" ht="25" customHeight="1" thickTop="1" x14ac:dyDescent="0.4">
      <c r="B2" s="34"/>
      <c r="C2" s="35"/>
      <c r="D2" s="36"/>
      <c r="E2" s="184" t="s">
        <v>90</v>
      </c>
      <c r="F2" s="184"/>
      <c r="G2" s="184"/>
      <c r="H2" s="184"/>
      <c r="I2" s="184"/>
      <c r="J2" s="184"/>
      <c r="K2" s="184"/>
      <c r="L2" s="184"/>
      <c r="M2" s="184"/>
    </row>
    <row r="3" spans="2:13" ht="3" customHeight="1" x14ac:dyDescent="0.4">
      <c r="B3" s="37"/>
      <c r="C3" s="38"/>
      <c r="H3" s="26"/>
    </row>
    <row r="4" spans="2:13" ht="19.75" thickBot="1" x14ac:dyDescent="0.45">
      <c r="B4" s="40"/>
      <c r="C4" s="41"/>
      <c r="D4" s="36"/>
      <c r="E4" s="185" t="str">
        <f>'Ameaças Avaliação'!E4</f>
        <v>SUPERINTENDÊNCIA DE OBRAS</v>
      </c>
      <c r="F4" s="185"/>
      <c r="G4" s="185"/>
      <c r="H4" s="185"/>
      <c r="I4" s="185"/>
      <c r="J4" s="185"/>
      <c r="K4" s="185"/>
      <c r="L4" s="185"/>
      <c r="M4" s="185"/>
    </row>
    <row r="5" spans="2:13" ht="3" customHeight="1" thickTop="1" thickBot="1" x14ac:dyDescent="0.45"/>
    <row r="6" spans="2:13" ht="27" customHeight="1" x14ac:dyDescent="0.4">
      <c r="B6" s="148" t="s">
        <v>65</v>
      </c>
      <c r="C6" s="149" t="s">
        <v>65</v>
      </c>
      <c r="D6" s="42"/>
      <c r="E6" s="187" t="s">
        <v>69</v>
      </c>
      <c r="F6" s="42"/>
      <c r="G6" s="86"/>
      <c r="H6" s="183" t="s">
        <v>75</v>
      </c>
      <c r="I6" s="42"/>
      <c r="J6" s="182" t="s">
        <v>34</v>
      </c>
      <c r="K6" s="66"/>
      <c r="L6" s="182" t="s">
        <v>33</v>
      </c>
      <c r="M6" s="82"/>
    </row>
    <row r="7" spans="2:13" ht="16.5" customHeight="1" x14ac:dyDescent="0.4">
      <c r="B7" s="150"/>
      <c r="C7" s="151"/>
      <c r="D7" s="42"/>
      <c r="E7" s="187"/>
      <c r="F7" s="42"/>
      <c r="G7" s="186" t="s">
        <v>36</v>
      </c>
      <c r="H7" s="183"/>
      <c r="I7" s="42"/>
      <c r="J7" s="182"/>
      <c r="K7" s="42"/>
      <c r="L7" s="182"/>
      <c r="M7" s="82"/>
    </row>
    <row r="8" spans="2:13" ht="23.15" customHeight="1" thickBot="1" x14ac:dyDescent="0.45">
      <c r="B8" s="152"/>
      <c r="C8" s="153"/>
      <c r="D8" s="42"/>
      <c r="E8" s="187"/>
      <c r="F8" s="42"/>
      <c r="G8" s="186"/>
      <c r="H8" s="183"/>
      <c r="I8" s="42"/>
      <c r="J8" s="182"/>
      <c r="K8" s="42"/>
      <c r="L8" s="182"/>
      <c r="M8" s="82"/>
    </row>
    <row r="9" spans="2:13" ht="3" customHeight="1" x14ac:dyDescent="0.4">
      <c r="C9" s="49"/>
    </row>
    <row r="10" spans="2:13" ht="30" customHeight="1" x14ac:dyDescent="0.4">
      <c r="B10" s="158" t="str">
        <f>'Ameaças Avaliação'!B10</f>
        <v>1.</v>
      </c>
      <c r="C10" s="176" t="str">
        <f>IF('Ameaças Avaliação'!C10=0,"",'Ameaças Avaliação'!C10)</f>
        <v xml:space="preserve">Necessidade de mão de obra qualificada para os novos projetos. </v>
      </c>
      <c r="E10" s="162" t="str">
        <f>'Ameaças Avaliação'!AO10</f>
        <v>Administrável</v>
      </c>
      <c r="F10" s="77"/>
      <c r="G10" s="87"/>
      <c r="H10" s="164" t="s">
        <v>72</v>
      </c>
      <c r="J10" s="174" t="s">
        <v>124</v>
      </c>
      <c r="L10" s="68" t="s">
        <v>127</v>
      </c>
    </row>
    <row r="11" spans="2:13" ht="30" customHeight="1" x14ac:dyDescent="0.4">
      <c r="B11" s="158"/>
      <c r="C11" s="176"/>
      <c r="E11" s="162"/>
      <c r="F11" s="77"/>
      <c r="G11" s="87"/>
      <c r="H11" s="164"/>
      <c r="J11" s="174"/>
      <c r="L11" s="69" t="s">
        <v>128</v>
      </c>
    </row>
    <row r="12" spans="2:13" ht="30" customHeight="1" x14ac:dyDescent="0.4">
      <c r="B12" s="158"/>
      <c r="C12" s="176"/>
      <c r="E12" s="162"/>
      <c r="F12" s="77"/>
      <c r="G12" s="87"/>
      <c r="H12" s="164"/>
      <c r="J12" s="174"/>
      <c r="L12" s="69"/>
    </row>
    <row r="13" spans="2:13" ht="30" customHeight="1" x14ac:dyDescent="0.4">
      <c r="B13" s="158"/>
      <c r="C13" s="177"/>
      <c r="E13" s="163"/>
      <c r="F13" s="77"/>
      <c r="G13" s="87"/>
      <c r="H13" s="165"/>
      <c r="J13" s="175"/>
      <c r="L13" s="69"/>
    </row>
    <row r="14" spans="2:13" ht="30" customHeight="1" x14ac:dyDescent="0.4">
      <c r="B14" s="158" t="str">
        <f>'Ameaças Avaliação'!B11</f>
        <v>2.</v>
      </c>
      <c r="C14" s="176" t="str">
        <f>IF('Ameaças Avaliação'!C11=0,"",'Ameaças Avaliação'!C11)</f>
        <v>Desgastes com sócios na gestão contratual em Consórcio/SPE (opiniões divergentes, dificuldades de alinhamento, etc)(Compliance, Cultura e Gestão). Cultura operacional divergente.</v>
      </c>
      <c r="E14" s="162" t="str">
        <f>'Ameaças Avaliação'!AO11</f>
        <v>Administrável</v>
      </c>
      <c r="F14" s="77"/>
      <c r="G14" s="88"/>
      <c r="H14" s="164" t="s">
        <v>72</v>
      </c>
      <c r="J14" s="174" t="s">
        <v>124</v>
      </c>
      <c r="L14" s="68" t="s">
        <v>105</v>
      </c>
    </row>
    <row r="15" spans="2:13" ht="30" customHeight="1" x14ac:dyDescent="0.4">
      <c r="B15" s="158"/>
      <c r="C15" s="176"/>
      <c r="E15" s="162"/>
      <c r="F15" s="77"/>
      <c r="G15" s="88"/>
      <c r="H15" s="164"/>
      <c r="J15" s="174"/>
      <c r="L15" s="69" t="s">
        <v>106</v>
      </c>
    </row>
    <row r="16" spans="2:13" ht="30" customHeight="1" x14ac:dyDescent="0.4">
      <c r="B16" s="158"/>
      <c r="C16" s="176"/>
      <c r="E16" s="162"/>
      <c r="F16" s="77"/>
      <c r="G16" s="88"/>
      <c r="H16" s="164"/>
      <c r="J16" s="174"/>
      <c r="L16" s="115" t="s">
        <v>125</v>
      </c>
    </row>
    <row r="17" spans="2:12" ht="30" customHeight="1" x14ac:dyDescent="0.4">
      <c r="B17" s="158"/>
      <c r="C17" s="177"/>
      <c r="E17" s="163"/>
      <c r="F17" s="77"/>
      <c r="G17" s="88"/>
      <c r="H17" s="165"/>
      <c r="J17" s="175"/>
      <c r="L17" s="115" t="s">
        <v>126</v>
      </c>
    </row>
    <row r="18" spans="2:12" ht="30" customHeight="1" x14ac:dyDescent="0.4">
      <c r="B18" s="158" t="str">
        <f>'Ameaças Avaliação'!B12</f>
        <v>3.</v>
      </c>
      <c r="C18" s="176" t="str">
        <f>IF('Ameaças Avaliação'!C12=0,"",'Ameaças Avaliação'!C12)</f>
        <v>Perda de prazo para notificação dos desequilibrios contratuais e apresentação dos pleitos, escolha de estratégia inadequada ou erro na apuração.</v>
      </c>
      <c r="E18" s="162" t="str">
        <f>'Ameaças Avaliação'!AO12</f>
        <v>Administrável</v>
      </c>
      <c r="F18" s="77"/>
      <c r="G18" s="88"/>
      <c r="H18" s="164" t="s">
        <v>72</v>
      </c>
      <c r="J18" s="174" t="s">
        <v>124</v>
      </c>
      <c r="L18" s="68" t="s">
        <v>105</v>
      </c>
    </row>
    <row r="19" spans="2:12" ht="30" customHeight="1" x14ac:dyDescent="0.4">
      <c r="B19" s="158"/>
      <c r="C19" s="176"/>
      <c r="E19" s="162"/>
      <c r="F19" s="77"/>
      <c r="G19" s="88"/>
      <c r="H19" s="164"/>
      <c r="J19" s="174"/>
      <c r="L19" s="69" t="s">
        <v>107</v>
      </c>
    </row>
    <row r="20" spans="2:12" ht="30" customHeight="1" x14ac:dyDescent="0.4">
      <c r="B20" s="158"/>
      <c r="C20" s="176"/>
      <c r="E20" s="162"/>
      <c r="F20" s="77"/>
      <c r="G20" s="88"/>
      <c r="H20" s="164"/>
      <c r="J20" s="174"/>
      <c r="L20" s="69" t="s">
        <v>108</v>
      </c>
    </row>
    <row r="21" spans="2:12" ht="30" customHeight="1" x14ac:dyDescent="0.4">
      <c r="B21" s="158"/>
      <c r="C21" s="177"/>
      <c r="E21" s="163"/>
      <c r="F21" s="77"/>
      <c r="G21" s="88"/>
      <c r="H21" s="165"/>
      <c r="J21" s="175"/>
      <c r="L21" s="69" t="s">
        <v>109</v>
      </c>
    </row>
    <row r="22" spans="2:12" ht="30" customHeight="1" x14ac:dyDescent="0.4">
      <c r="B22" s="158" t="str">
        <f>'Ameaças Avaliação'!B13</f>
        <v>4.</v>
      </c>
      <c r="C22" s="176" t="str">
        <f>IF('Ameaças Avaliação'!C13=0,"",'Ameaças Avaliação'!C13)</f>
        <v>Fragilidade no background de engenharia (experiência em obras, gestão, softwares e inglês).</v>
      </c>
      <c r="E22" s="162" t="str">
        <f>'Ameaças Avaliação'!AO13</f>
        <v>Administrável</v>
      </c>
      <c r="F22" s="77"/>
      <c r="G22" s="88"/>
      <c r="H22" s="164" t="s">
        <v>72</v>
      </c>
      <c r="J22" s="174" t="s">
        <v>124</v>
      </c>
      <c r="L22" s="69" t="s">
        <v>131</v>
      </c>
    </row>
    <row r="23" spans="2:12" ht="30" customHeight="1" x14ac:dyDescent="0.4">
      <c r="B23" s="158"/>
      <c r="C23" s="176"/>
      <c r="E23" s="162"/>
      <c r="F23" s="77"/>
      <c r="G23" s="88"/>
      <c r="H23" s="164"/>
      <c r="J23" s="174"/>
      <c r="L23" s="69" t="s">
        <v>129</v>
      </c>
    </row>
    <row r="24" spans="2:12" ht="30" customHeight="1" x14ac:dyDescent="0.4">
      <c r="B24" s="158"/>
      <c r="C24" s="176"/>
      <c r="E24" s="162"/>
      <c r="F24" s="77"/>
      <c r="G24" s="88"/>
      <c r="H24" s="164"/>
      <c r="J24" s="174"/>
      <c r="L24" s="69" t="s">
        <v>130</v>
      </c>
    </row>
    <row r="25" spans="2:12" ht="30" customHeight="1" x14ac:dyDescent="0.4">
      <c r="B25" s="158"/>
      <c r="C25" s="177"/>
      <c r="E25" s="163"/>
      <c r="F25" s="77"/>
      <c r="G25" s="88"/>
      <c r="H25" s="165"/>
      <c r="J25" s="175"/>
      <c r="L25" s="69" t="s">
        <v>132</v>
      </c>
    </row>
    <row r="26" spans="2:12" ht="30" customHeight="1" x14ac:dyDescent="0.4">
      <c r="B26" s="158" t="str">
        <f>'Ameaças Avaliação'!B14</f>
        <v>5.</v>
      </c>
      <c r="C26" s="176" t="str">
        <f>IF('Ameaças Avaliação'!C14=0,"",'Ameaças Avaliação'!C14)</f>
        <v>Fragilidade na estruturação das SPEs e nos critérios de elaboração do Cronograma de Aportes, aquisição de equipamentos e cenários para distribuição de resultados</v>
      </c>
      <c r="E26" s="162" t="str">
        <f>'Ameaças Avaliação'!AO14</f>
        <v>Administrável</v>
      </c>
      <c r="F26" s="77"/>
      <c r="G26" s="180"/>
      <c r="H26" s="164" t="s">
        <v>72</v>
      </c>
      <c r="J26" s="174" t="s">
        <v>124</v>
      </c>
      <c r="L26" s="69" t="s">
        <v>133</v>
      </c>
    </row>
    <row r="27" spans="2:12" ht="30" customHeight="1" x14ac:dyDescent="0.4">
      <c r="B27" s="158"/>
      <c r="C27" s="176"/>
      <c r="E27" s="162"/>
      <c r="F27" s="77"/>
      <c r="G27" s="180"/>
      <c r="H27" s="164"/>
      <c r="J27" s="174"/>
      <c r="L27" s="115" t="s">
        <v>134</v>
      </c>
    </row>
    <row r="28" spans="2:12" ht="30" customHeight="1" x14ac:dyDescent="0.4">
      <c r="B28" s="158"/>
      <c r="C28" s="176"/>
      <c r="E28" s="162"/>
      <c r="F28" s="77"/>
      <c r="G28" s="180"/>
      <c r="H28" s="164"/>
      <c r="J28" s="174"/>
      <c r="L28" s="69" t="s">
        <v>135</v>
      </c>
    </row>
    <row r="29" spans="2:12" ht="30" customHeight="1" x14ac:dyDescent="0.4">
      <c r="B29" s="158"/>
      <c r="C29" s="177"/>
      <c r="E29" s="163"/>
      <c r="F29" s="77"/>
      <c r="G29" s="180"/>
      <c r="H29" s="165"/>
      <c r="J29" s="175"/>
      <c r="L29" s="69" t="s">
        <v>138</v>
      </c>
    </row>
    <row r="30" spans="2:12" ht="30" customHeight="1" x14ac:dyDescent="0.4">
      <c r="B30" s="158" t="str">
        <f>'Ameaças Avaliação'!B15</f>
        <v>6.</v>
      </c>
      <c r="C30" s="176" t="str">
        <f>IF('Ameaças Avaliação'!C15=0,"",'Ameaças Avaliação'!C15)</f>
        <v>Pouco conhecimento do instrumento contratual</v>
      </c>
      <c r="E30" s="162" t="str">
        <f>'Ameaças Avaliação'!AO15</f>
        <v>Administrável</v>
      </c>
      <c r="F30" s="77"/>
      <c r="G30" s="180"/>
      <c r="H30" s="164" t="s">
        <v>72</v>
      </c>
      <c r="J30" s="174" t="s">
        <v>124</v>
      </c>
      <c r="L30" s="68" t="s">
        <v>105</v>
      </c>
    </row>
    <row r="31" spans="2:12" ht="30" customHeight="1" x14ac:dyDescent="0.4">
      <c r="B31" s="158"/>
      <c r="C31" s="176"/>
      <c r="E31" s="162"/>
      <c r="F31" s="77"/>
      <c r="G31" s="180"/>
      <c r="H31" s="164"/>
      <c r="J31" s="174"/>
      <c r="L31" s="69" t="s">
        <v>110</v>
      </c>
    </row>
    <row r="32" spans="2:12" ht="30" customHeight="1" x14ac:dyDescent="0.4">
      <c r="B32" s="158"/>
      <c r="C32" s="176"/>
      <c r="E32" s="162"/>
      <c r="F32" s="77"/>
      <c r="G32" s="180"/>
      <c r="H32" s="164"/>
      <c r="J32" s="174"/>
      <c r="L32" s="69" t="s">
        <v>108</v>
      </c>
    </row>
    <row r="33" spans="2:16" ht="30" customHeight="1" x14ac:dyDescent="0.4">
      <c r="B33" s="158"/>
      <c r="C33" s="177"/>
      <c r="E33" s="163"/>
      <c r="F33" s="77"/>
      <c r="G33" s="180"/>
      <c r="H33" s="165"/>
      <c r="J33" s="175"/>
      <c r="L33" s="69"/>
    </row>
    <row r="34" spans="2:16" ht="30" customHeight="1" x14ac:dyDescent="0.4">
      <c r="B34" s="158" t="str">
        <f>'Ameaças Avaliação'!B16</f>
        <v>7.</v>
      </c>
      <c r="C34" s="178" t="str">
        <f>IF('Ameaças Avaliação'!C16=0,"",'Ameaças Avaliação'!C16)</f>
        <v>Fragilidades nas negociações, estruturação e gestão de contratos de fornecedores/prestadores de serviços devido ao ambiente de mercado aquecido</v>
      </c>
      <c r="E34" s="162" t="str">
        <f>'Ameaças Avaliação'!AO16</f>
        <v>Administrável</v>
      </c>
      <c r="F34" s="77"/>
      <c r="G34" s="180"/>
      <c r="H34" s="164" t="s">
        <v>72</v>
      </c>
      <c r="J34" s="168" t="s">
        <v>124</v>
      </c>
      <c r="L34" s="69" t="s">
        <v>133</v>
      </c>
    </row>
    <row r="35" spans="2:16" ht="30" customHeight="1" x14ac:dyDescent="0.4">
      <c r="B35" s="158"/>
      <c r="C35" s="178"/>
      <c r="E35" s="162"/>
      <c r="F35" s="77"/>
      <c r="G35" s="180"/>
      <c r="H35" s="164"/>
      <c r="J35" s="168"/>
      <c r="L35" s="115" t="s">
        <v>136</v>
      </c>
    </row>
    <row r="36" spans="2:16" ht="30" customHeight="1" x14ac:dyDescent="0.4">
      <c r="B36" s="158"/>
      <c r="C36" s="179"/>
      <c r="E36" s="163"/>
      <c r="F36" s="77"/>
      <c r="G36" s="181"/>
      <c r="H36" s="165"/>
      <c r="J36" s="169"/>
      <c r="L36" s="69" t="s">
        <v>137</v>
      </c>
    </row>
    <row r="37" spans="2:16" ht="30" customHeight="1" x14ac:dyDescent="0.4">
      <c r="B37" s="158" t="str">
        <f>'Ameaças Avaliação'!B17</f>
        <v>8.</v>
      </c>
      <c r="C37" s="176" t="str">
        <f>IF('Ameaças Avaliação'!C17=0,"",'Ameaças Avaliação'!C17)</f>
        <v>Deficiência/ausência de estratégia e política de equipamentos</v>
      </c>
      <c r="E37" s="162" t="str">
        <f>'Ameaças Avaliação'!AO17</f>
        <v>Administrável</v>
      </c>
      <c r="F37" s="77"/>
      <c r="G37" s="88"/>
      <c r="H37" s="164" t="s">
        <v>72</v>
      </c>
      <c r="J37" s="168" t="s">
        <v>124</v>
      </c>
      <c r="L37" s="68" t="s">
        <v>139</v>
      </c>
    </row>
    <row r="38" spans="2:16" ht="30" customHeight="1" x14ac:dyDescent="0.4">
      <c r="B38" s="158"/>
      <c r="C38" s="176"/>
      <c r="E38" s="162"/>
      <c r="F38" s="77"/>
      <c r="G38" s="88"/>
      <c r="H38" s="164"/>
      <c r="J38" s="168"/>
      <c r="L38" s="69" t="s">
        <v>140</v>
      </c>
    </row>
    <row r="39" spans="2:16" ht="30" customHeight="1" x14ac:dyDescent="0.4">
      <c r="B39" s="158"/>
      <c r="C39" s="177"/>
      <c r="E39" s="163"/>
      <c r="F39" s="77"/>
      <c r="G39" s="88"/>
      <c r="H39" s="165"/>
      <c r="J39" s="169"/>
      <c r="L39" s="69"/>
    </row>
    <row r="40" spans="2:16" ht="30" customHeight="1" x14ac:dyDescent="0.4">
      <c r="B40" s="158" t="str">
        <f>'Ameaças Avaliação'!B18</f>
        <v>9.</v>
      </c>
      <c r="C40" s="176" t="str">
        <f>IF('Ameaças Avaliação'!C18=0,"",'Ameaças Avaliação'!C18)</f>
        <v>Resultado econômico negativo</v>
      </c>
      <c r="E40" s="162" t="str">
        <f>'Ameaças Avaliação'!AO18</f>
        <v>Indesejável</v>
      </c>
      <c r="F40" s="77"/>
      <c r="G40" s="88"/>
      <c r="H40" s="164" t="s">
        <v>72</v>
      </c>
      <c r="J40" s="168" t="s">
        <v>141</v>
      </c>
      <c r="L40" s="69" t="s">
        <v>142</v>
      </c>
    </row>
    <row r="41" spans="2:16" ht="30" customHeight="1" x14ac:dyDescent="0.4">
      <c r="B41" s="158"/>
      <c r="C41" s="176"/>
      <c r="E41" s="162"/>
      <c r="F41" s="77"/>
      <c r="G41" s="88"/>
      <c r="H41" s="164"/>
      <c r="J41" s="168"/>
      <c r="L41" s="69" t="s">
        <v>143</v>
      </c>
      <c r="P41" s="83"/>
    </row>
    <row r="42" spans="2:16" ht="30" customHeight="1" x14ac:dyDescent="0.4">
      <c r="B42" s="158"/>
      <c r="C42" s="177"/>
      <c r="E42" s="163"/>
      <c r="F42" s="77"/>
      <c r="G42" s="88"/>
      <c r="H42" s="165"/>
      <c r="J42" s="169"/>
      <c r="L42" s="69" t="s">
        <v>144</v>
      </c>
      <c r="P42" s="83" t="s">
        <v>78</v>
      </c>
    </row>
    <row r="43" spans="2:16" ht="30" customHeight="1" x14ac:dyDescent="0.4">
      <c r="B43" s="158" t="str">
        <f>'Ameaças Avaliação'!B19</f>
        <v>10.</v>
      </c>
      <c r="C43" s="176" t="str">
        <f>IF('Ameaças Avaliação'!C19=0,"",'Ameaças Avaliação'!C19)</f>
        <v>Variações bruscas de preços de insumos (aumento/recuo da demanda, inflação, câmbio, cenário externo, etc)</v>
      </c>
      <c r="E43" s="162" t="str">
        <f>'Ameaças Avaliação'!AO19</f>
        <v>Administrável</v>
      </c>
      <c r="F43" s="77"/>
      <c r="G43" s="88"/>
      <c r="H43" s="164" t="s">
        <v>72</v>
      </c>
      <c r="J43" s="168" t="s">
        <v>124</v>
      </c>
      <c r="L43" s="69" t="s">
        <v>147</v>
      </c>
      <c r="P43" s="83" t="s">
        <v>73</v>
      </c>
    </row>
    <row r="44" spans="2:16" ht="30" customHeight="1" x14ac:dyDescent="0.4">
      <c r="B44" s="158"/>
      <c r="C44" s="176"/>
      <c r="E44" s="162"/>
      <c r="F44" s="77"/>
      <c r="G44" s="88"/>
      <c r="H44" s="164"/>
      <c r="J44" s="168"/>
      <c r="L44" s="69" t="s">
        <v>145</v>
      </c>
      <c r="P44" s="83" t="s">
        <v>74</v>
      </c>
    </row>
    <row r="45" spans="2:16" ht="30" customHeight="1" x14ac:dyDescent="0.4">
      <c r="B45" s="158"/>
      <c r="C45" s="177"/>
      <c r="E45" s="163"/>
      <c r="F45" s="77"/>
      <c r="G45" s="88"/>
      <c r="H45" s="165"/>
      <c r="J45" s="169"/>
      <c r="L45" s="69" t="s">
        <v>146</v>
      </c>
      <c r="P45" s="83" t="s">
        <v>72</v>
      </c>
    </row>
    <row r="46" spans="2:16" ht="30" customHeight="1" x14ac:dyDescent="0.4">
      <c r="B46" s="158" t="str">
        <f>'Ameaças Avaliação'!B20</f>
        <v>11.</v>
      </c>
      <c r="C46" s="176" t="str">
        <f>IF('Ameaças Avaliação'!C20=0,"",'Ameaças Avaliação'!C20)</f>
        <v>Deficiência técnica dos contratantes</v>
      </c>
      <c r="E46" s="162" t="str">
        <f>'Ameaças Avaliação'!AO20</f>
        <v>Administrável</v>
      </c>
      <c r="F46" s="77"/>
      <c r="G46" s="88"/>
      <c r="H46" s="164" t="s">
        <v>72</v>
      </c>
      <c r="J46" s="168" t="s">
        <v>124</v>
      </c>
      <c r="L46" s="68" t="s">
        <v>133</v>
      </c>
    </row>
    <row r="47" spans="2:16" ht="30" customHeight="1" x14ac:dyDescent="0.4">
      <c r="B47" s="158"/>
      <c r="C47" s="176"/>
      <c r="E47" s="162"/>
      <c r="F47" s="77"/>
      <c r="G47" s="88"/>
      <c r="H47" s="164"/>
      <c r="J47" s="168"/>
      <c r="L47" s="69" t="s">
        <v>148</v>
      </c>
    </row>
    <row r="48" spans="2:16" ht="30" customHeight="1" x14ac:dyDescent="0.4">
      <c r="B48" s="158"/>
      <c r="C48" s="177"/>
      <c r="E48" s="163"/>
      <c r="F48" s="77"/>
      <c r="G48" s="88"/>
      <c r="H48" s="165"/>
      <c r="J48" s="169"/>
      <c r="L48" s="69"/>
    </row>
    <row r="49" spans="2:12" ht="30" customHeight="1" x14ac:dyDescent="0.4">
      <c r="B49" s="158" t="str">
        <f>'Ameaças Avaliação'!B21</f>
        <v>12.</v>
      </c>
      <c r="C49" s="176" t="str">
        <f>IF('Ameaças Avaliação'!C21=0,"",'Ameaças Avaliação'!C21)</f>
        <v/>
      </c>
      <c r="E49" s="162" t="str">
        <f>'Ameaças Avaliação'!AO21</f>
        <v/>
      </c>
      <c r="F49" s="77"/>
      <c r="G49" s="88"/>
      <c r="H49" s="164"/>
      <c r="J49" s="168"/>
      <c r="L49" s="68"/>
    </row>
    <row r="50" spans="2:12" ht="30" customHeight="1" x14ac:dyDescent="0.4">
      <c r="B50" s="158"/>
      <c r="C50" s="176"/>
      <c r="E50" s="162"/>
      <c r="F50" s="77"/>
      <c r="G50" s="88"/>
      <c r="H50" s="164"/>
      <c r="J50" s="168"/>
      <c r="L50" s="107"/>
    </row>
    <row r="51" spans="2:12" ht="30" customHeight="1" x14ac:dyDescent="0.4">
      <c r="B51" s="158"/>
      <c r="C51" s="177"/>
      <c r="E51" s="163"/>
      <c r="F51" s="77"/>
      <c r="G51" s="88"/>
      <c r="H51" s="165"/>
      <c r="J51" s="169"/>
      <c r="L51" s="69"/>
    </row>
    <row r="52" spans="2:12" ht="30" customHeight="1" x14ac:dyDescent="0.4">
      <c r="B52" s="158" t="str">
        <f>'Ameaças Avaliação'!B22</f>
        <v>13.</v>
      </c>
      <c r="C52" s="188" t="str">
        <f>IF('Ameaças Avaliação'!C22=0,"",'Ameaças Avaliação'!C22)</f>
        <v/>
      </c>
      <c r="E52" s="162" t="str">
        <f>'Ameaças Avaliação'!AO22</f>
        <v/>
      </c>
      <c r="F52" s="77"/>
      <c r="G52" s="88"/>
      <c r="H52" s="164"/>
      <c r="J52" s="168"/>
      <c r="L52" s="68"/>
    </row>
    <row r="53" spans="2:12" ht="30" customHeight="1" x14ac:dyDescent="0.4">
      <c r="B53" s="158"/>
      <c r="C53" s="188"/>
      <c r="E53" s="162"/>
      <c r="F53" s="77"/>
      <c r="G53" s="88"/>
      <c r="H53" s="164"/>
      <c r="J53" s="168"/>
      <c r="L53" s="69"/>
    </row>
    <row r="54" spans="2:12" ht="30" customHeight="1" x14ac:dyDescent="0.4">
      <c r="B54" s="158"/>
      <c r="C54" s="188"/>
      <c r="E54" s="163"/>
      <c r="F54" s="77"/>
      <c r="G54" s="88"/>
      <c r="H54" s="165"/>
      <c r="J54" s="169"/>
      <c r="L54" s="69"/>
    </row>
    <row r="55" spans="2:12" ht="30" customHeight="1" x14ac:dyDescent="0.4">
      <c r="B55" s="158" t="str">
        <f>'Ameaças Avaliação'!B23</f>
        <v>14.</v>
      </c>
      <c r="C55" s="173" t="str">
        <f>IF('Ameaças Avaliação'!C23=0,"",'Ameaças Avaliação'!C23)</f>
        <v/>
      </c>
      <c r="E55" s="162" t="str">
        <f>'Ameaças Avaliação'!AO23</f>
        <v/>
      </c>
      <c r="F55" s="77"/>
      <c r="G55" s="88"/>
      <c r="H55" s="164"/>
      <c r="J55" s="168"/>
      <c r="L55" s="68"/>
    </row>
    <row r="56" spans="2:12" ht="30" customHeight="1" x14ac:dyDescent="0.4">
      <c r="B56" s="158"/>
      <c r="C56" s="173"/>
      <c r="E56" s="162"/>
      <c r="F56" s="77"/>
      <c r="G56" s="88"/>
      <c r="H56" s="164"/>
      <c r="J56" s="168"/>
      <c r="L56" s="69"/>
    </row>
    <row r="57" spans="2:12" ht="30" customHeight="1" x14ac:dyDescent="0.4">
      <c r="B57" s="158"/>
      <c r="C57" s="173"/>
      <c r="E57" s="163"/>
      <c r="F57" s="77"/>
      <c r="G57" s="88"/>
      <c r="H57" s="165"/>
      <c r="J57" s="169"/>
      <c r="L57" s="68"/>
    </row>
    <row r="58" spans="2:12" ht="30" customHeight="1" x14ac:dyDescent="0.4">
      <c r="B58" s="158" t="str">
        <f>'Ameaças Avaliação'!B24</f>
        <v>15.</v>
      </c>
      <c r="C58" s="170" t="str">
        <f>IF('Ameaças Avaliação'!C24=0,"",'Ameaças Avaliação'!C24)</f>
        <v/>
      </c>
      <c r="E58" s="162" t="str">
        <f>'Ameaças Avaliação'!AO24</f>
        <v/>
      </c>
      <c r="F58" s="77"/>
      <c r="G58" s="88"/>
      <c r="H58" s="164"/>
      <c r="J58" s="168"/>
      <c r="L58" s="76"/>
    </row>
    <row r="59" spans="2:12" ht="30" customHeight="1" x14ac:dyDescent="0.4">
      <c r="B59" s="158"/>
      <c r="C59" s="171"/>
      <c r="E59" s="162"/>
      <c r="F59" s="77"/>
      <c r="G59" s="88"/>
      <c r="H59" s="164"/>
      <c r="J59" s="168"/>
      <c r="L59" s="69"/>
    </row>
    <row r="60" spans="2:12" ht="30" customHeight="1" x14ac:dyDescent="0.4">
      <c r="B60" s="158"/>
      <c r="C60" s="172"/>
      <c r="E60" s="163"/>
      <c r="F60" s="77"/>
      <c r="G60" s="88"/>
      <c r="H60" s="165"/>
      <c r="J60" s="169"/>
      <c r="L60" s="69"/>
    </row>
    <row r="61" spans="2:12" ht="30" customHeight="1" x14ac:dyDescent="0.4">
      <c r="B61" s="158" t="str">
        <f>'Ameaças Avaliação'!B25</f>
        <v>16.</v>
      </c>
      <c r="C61" s="170" t="str">
        <f>IF('Ameaças Avaliação'!C25=0,"",'Ameaças Avaliação'!C25)</f>
        <v/>
      </c>
      <c r="E61" s="162" t="str">
        <f>'Ameaças Avaliação'!AO25</f>
        <v/>
      </c>
      <c r="F61" s="77"/>
      <c r="G61" s="77"/>
      <c r="H61" s="164"/>
      <c r="J61" s="168"/>
      <c r="L61" s="76"/>
    </row>
    <row r="62" spans="2:12" ht="30" customHeight="1" x14ac:dyDescent="0.4">
      <c r="B62" s="158"/>
      <c r="C62" s="171"/>
      <c r="E62" s="162"/>
      <c r="F62" s="77"/>
      <c r="G62" s="77"/>
      <c r="H62" s="164"/>
      <c r="J62" s="168"/>
      <c r="L62" s="69"/>
    </row>
    <row r="63" spans="2:12" ht="30" customHeight="1" x14ac:dyDescent="0.4">
      <c r="B63" s="158"/>
      <c r="C63" s="171"/>
      <c r="E63" s="163"/>
      <c r="F63" s="77"/>
      <c r="G63" s="77"/>
      <c r="H63" s="165"/>
      <c r="J63" s="169"/>
      <c r="L63" s="69"/>
    </row>
    <row r="64" spans="2:12" ht="30" customHeight="1" x14ac:dyDescent="0.4">
      <c r="B64" s="158" t="str">
        <f>'Ameaças Avaliação'!B26</f>
        <v>17.</v>
      </c>
      <c r="C64" s="170" t="str">
        <f>IF('Ameaças Avaliação'!C26=0,"",'Ameaças Avaliação'!C26)</f>
        <v/>
      </c>
      <c r="E64" s="162" t="str">
        <f>'Ameaças Avaliação'!AO26</f>
        <v/>
      </c>
      <c r="F64" s="77"/>
      <c r="G64" s="77"/>
      <c r="H64" s="164"/>
      <c r="J64" s="168"/>
      <c r="L64" s="76"/>
    </row>
    <row r="65" spans="2:12" ht="30" customHeight="1" x14ac:dyDescent="0.4">
      <c r="B65" s="158"/>
      <c r="C65" s="171"/>
      <c r="E65" s="162"/>
      <c r="F65" s="77"/>
      <c r="G65" s="77"/>
      <c r="H65" s="164"/>
      <c r="J65" s="168"/>
      <c r="L65" s="69"/>
    </row>
    <row r="66" spans="2:12" ht="30" customHeight="1" x14ac:dyDescent="0.4">
      <c r="B66" s="158"/>
      <c r="C66" s="172"/>
      <c r="E66" s="163"/>
      <c r="F66" s="77"/>
      <c r="G66" s="77"/>
      <c r="H66" s="165"/>
      <c r="J66" s="169"/>
      <c r="L66" s="69"/>
    </row>
    <row r="67" spans="2:12" ht="30" customHeight="1" x14ac:dyDescent="0.4">
      <c r="B67" s="158" t="str">
        <f>'Ameaças Avaliação'!B27</f>
        <v>18.</v>
      </c>
      <c r="C67" s="159" t="str">
        <f>IF('Ameaças Avaliação'!C27=0,"",'Ameaças Avaliação'!C27)</f>
        <v/>
      </c>
      <c r="E67" s="162" t="str">
        <f>'Ameaças Avaliação'!AO27</f>
        <v/>
      </c>
      <c r="F67" s="77"/>
      <c r="G67" s="77"/>
      <c r="H67" s="164"/>
      <c r="J67" s="168"/>
      <c r="L67" s="68"/>
    </row>
    <row r="68" spans="2:12" ht="30" customHeight="1" x14ac:dyDescent="0.4">
      <c r="B68" s="158"/>
      <c r="C68" s="160"/>
      <c r="E68" s="162"/>
      <c r="F68" s="77"/>
      <c r="G68" s="77"/>
      <c r="H68" s="164"/>
      <c r="J68" s="168"/>
      <c r="L68" s="69"/>
    </row>
    <row r="69" spans="2:12" ht="30" customHeight="1" x14ac:dyDescent="0.4">
      <c r="B69" s="158"/>
      <c r="C69" s="161"/>
      <c r="E69" s="163"/>
      <c r="F69" s="77"/>
      <c r="G69" s="77"/>
      <c r="H69" s="165"/>
      <c r="J69" s="169"/>
      <c r="L69" s="69"/>
    </row>
    <row r="70" spans="2:12" ht="30" customHeight="1" x14ac:dyDescent="0.4">
      <c r="B70" s="158" t="str">
        <f>'Ameaças Avaliação'!B28</f>
        <v>19.</v>
      </c>
      <c r="C70" s="159" t="str">
        <f>IF('Ameaças Avaliação'!C28=0,"",'Ameaças Avaliação'!C28)</f>
        <v/>
      </c>
      <c r="E70" s="162" t="str">
        <f>'Ameaças Avaliação'!AO28</f>
        <v/>
      </c>
      <c r="F70" s="77"/>
      <c r="G70" s="77"/>
      <c r="H70" s="164"/>
      <c r="J70" s="168"/>
      <c r="L70" s="68"/>
    </row>
    <row r="71" spans="2:12" ht="30" customHeight="1" x14ac:dyDescent="0.4">
      <c r="B71" s="158"/>
      <c r="C71" s="160"/>
      <c r="E71" s="162"/>
      <c r="F71" s="77"/>
      <c r="G71" s="77"/>
      <c r="H71" s="164"/>
      <c r="J71" s="168"/>
      <c r="L71" s="69"/>
    </row>
    <row r="72" spans="2:12" ht="30" customHeight="1" x14ac:dyDescent="0.4">
      <c r="B72" s="158"/>
      <c r="C72" s="161"/>
      <c r="E72" s="163"/>
      <c r="F72" s="77"/>
      <c r="G72" s="77"/>
      <c r="H72" s="165"/>
      <c r="J72" s="169"/>
      <c r="L72" s="69"/>
    </row>
    <row r="73" spans="2:12" ht="30" customHeight="1" x14ac:dyDescent="0.4">
      <c r="B73" s="158" t="str">
        <f>'Ameaças Avaliação'!B29</f>
        <v>20.</v>
      </c>
      <c r="C73" s="159" t="str">
        <f>IF('Ameaças Avaliação'!C29=0,"",'Ameaças Avaliação'!C29)</f>
        <v/>
      </c>
      <c r="E73" s="162" t="str">
        <f>'Ameaças Avaliação'!AO29</f>
        <v/>
      </c>
      <c r="F73" s="77"/>
      <c r="G73" s="77"/>
      <c r="H73" s="164"/>
      <c r="J73" s="168"/>
      <c r="L73" s="68"/>
    </row>
    <row r="74" spans="2:12" ht="30" customHeight="1" x14ac:dyDescent="0.4">
      <c r="B74" s="158"/>
      <c r="C74" s="160"/>
      <c r="E74" s="162"/>
      <c r="F74" s="77"/>
      <c r="G74" s="77"/>
      <c r="H74" s="164"/>
      <c r="J74" s="168"/>
      <c r="L74" s="69"/>
    </row>
    <row r="75" spans="2:12" ht="30" customHeight="1" x14ac:dyDescent="0.4">
      <c r="B75" s="158"/>
      <c r="C75" s="161"/>
      <c r="E75" s="163"/>
      <c r="F75" s="77"/>
      <c r="G75" s="77"/>
      <c r="H75" s="165"/>
      <c r="J75" s="169"/>
      <c r="L75" s="69"/>
    </row>
    <row r="76" spans="2:12" ht="30" customHeight="1" x14ac:dyDescent="0.4">
      <c r="B76" s="158" t="str">
        <f>'Ameaças Avaliação'!B30</f>
        <v>21.</v>
      </c>
      <c r="C76" s="159" t="str">
        <f>IF('Ameaças Avaliação'!C30=0,"",'Ameaças Avaliação'!C30)</f>
        <v/>
      </c>
      <c r="E76" s="162" t="str">
        <f>'Ameaças Avaliação'!AO30</f>
        <v/>
      </c>
      <c r="F76" s="77"/>
      <c r="G76" s="77"/>
      <c r="H76" s="164"/>
      <c r="J76" s="168"/>
      <c r="L76" s="68"/>
    </row>
    <row r="77" spans="2:12" ht="30" customHeight="1" x14ac:dyDescent="0.4">
      <c r="B77" s="158"/>
      <c r="C77" s="160"/>
      <c r="E77" s="162"/>
      <c r="F77" s="77"/>
      <c r="G77" s="77"/>
      <c r="H77" s="164"/>
      <c r="J77" s="168"/>
      <c r="L77" s="69"/>
    </row>
    <row r="78" spans="2:12" ht="30" customHeight="1" x14ac:dyDescent="0.4">
      <c r="B78" s="158"/>
      <c r="C78" s="161"/>
      <c r="E78" s="163"/>
      <c r="F78" s="77"/>
      <c r="G78" s="77"/>
      <c r="H78" s="165"/>
      <c r="J78" s="169"/>
      <c r="L78" s="69"/>
    </row>
    <row r="79" spans="2:12" ht="30" customHeight="1" x14ac:dyDescent="0.4">
      <c r="B79" s="158" t="str">
        <f>'Ameaças Avaliação'!B31</f>
        <v>22.</v>
      </c>
      <c r="C79" s="159" t="str">
        <f>IF('Ameaças Avaliação'!C31=0,"",'Ameaças Avaliação'!C31)</f>
        <v/>
      </c>
      <c r="E79" s="162" t="str">
        <f>'Ameaças Avaliação'!AO31</f>
        <v/>
      </c>
      <c r="F79" s="77"/>
      <c r="G79" s="77"/>
      <c r="H79" s="164"/>
      <c r="J79" s="168"/>
      <c r="L79" s="68"/>
    </row>
    <row r="80" spans="2:12" ht="30" customHeight="1" x14ac:dyDescent="0.4">
      <c r="B80" s="158"/>
      <c r="C80" s="160"/>
      <c r="E80" s="162"/>
      <c r="F80" s="77"/>
      <c r="G80" s="77"/>
      <c r="H80" s="164"/>
      <c r="J80" s="168"/>
      <c r="L80" s="69"/>
    </row>
    <row r="81" spans="2:12" ht="30" customHeight="1" x14ac:dyDescent="0.4">
      <c r="B81" s="158"/>
      <c r="C81" s="161"/>
      <c r="E81" s="163"/>
      <c r="F81" s="77"/>
      <c r="G81" s="77"/>
      <c r="H81" s="165"/>
      <c r="J81" s="169"/>
      <c r="L81" s="69"/>
    </row>
    <row r="82" spans="2:12" ht="30" customHeight="1" x14ac:dyDescent="0.4">
      <c r="B82" s="158" t="str">
        <f>'Ameaças Avaliação'!B32</f>
        <v>23.</v>
      </c>
      <c r="C82" s="159" t="str">
        <f>IF('Ameaças Avaliação'!C32=0,"",'Ameaças Avaliação'!C32)</f>
        <v/>
      </c>
      <c r="E82" s="162" t="str">
        <f>'Ameaças Avaliação'!AO32</f>
        <v/>
      </c>
      <c r="F82" s="77"/>
      <c r="G82" s="77"/>
      <c r="H82" s="164"/>
      <c r="J82" s="168"/>
      <c r="L82" s="68"/>
    </row>
    <row r="83" spans="2:12" ht="30" customHeight="1" x14ac:dyDescent="0.4">
      <c r="B83" s="158"/>
      <c r="C83" s="160"/>
      <c r="E83" s="162"/>
      <c r="F83" s="77"/>
      <c r="G83" s="77"/>
      <c r="H83" s="164"/>
      <c r="J83" s="168"/>
      <c r="L83" s="69"/>
    </row>
    <row r="84" spans="2:12" ht="30" customHeight="1" x14ac:dyDescent="0.4">
      <c r="B84" s="158"/>
      <c r="C84" s="161"/>
      <c r="E84" s="163"/>
      <c r="F84" s="77"/>
      <c r="G84" s="77"/>
      <c r="H84" s="165"/>
      <c r="J84" s="169"/>
      <c r="L84" s="69"/>
    </row>
    <row r="85" spans="2:12" ht="30" customHeight="1" x14ac:dyDescent="0.4">
      <c r="B85" s="158" t="str">
        <f>'Ameaças Avaliação'!B33</f>
        <v>24.</v>
      </c>
      <c r="C85" s="159" t="str">
        <f>IF('Ameaças Avaliação'!C33=0,"",'Ameaças Avaliação'!C33)</f>
        <v/>
      </c>
      <c r="E85" s="162" t="str">
        <f>'Ameaças Avaliação'!AO33</f>
        <v/>
      </c>
      <c r="F85" s="77"/>
      <c r="G85" s="77"/>
      <c r="H85" s="164"/>
      <c r="J85" s="168"/>
      <c r="L85" s="68"/>
    </row>
    <row r="86" spans="2:12" ht="30" customHeight="1" x14ac:dyDescent="0.4">
      <c r="B86" s="158"/>
      <c r="C86" s="160"/>
      <c r="E86" s="162"/>
      <c r="F86" s="77"/>
      <c r="G86" s="77"/>
      <c r="H86" s="164"/>
      <c r="J86" s="168"/>
      <c r="L86" s="69"/>
    </row>
    <row r="87" spans="2:12" ht="30" customHeight="1" x14ac:dyDescent="0.4">
      <c r="B87" s="158"/>
      <c r="C87" s="161"/>
      <c r="E87" s="163"/>
      <c r="F87" s="77"/>
      <c r="G87" s="77"/>
      <c r="H87" s="165"/>
      <c r="J87" s="169"/>
      <c r="L87" s="69"/>
    </row>
    <row r="88" spans="2:12" ht="30" customHeight="1" x14ac:dyDescent="0.4">
      <c r="B88" s="158" t="str">
        <f>'Ameaças Avaliação'!B34</f>
        <v>25.</v>
      </c>
      <c r="C88" s="159" t="str">
        <f>IF('Ameaças Avaliação'!C34=0,"",'Ameaças Avaliação'!C34)</f>
        <v/>
      </c>
      <c r="E88" s="162" t="str">
        <f>'Ameaças Avaliação'!AO34</f>
        <v/>
      </c>
      <c r="F88" s="77"/>
      <c r="G88" s="77"/>
      <c r="H88" s="164"/>
      <c r="J88" s="166"/>
      <c r="L88" s="76"/>
    </row>
    <row r="89" spans="2:12" ht="30" customHeight="1" x14ac:dyDescent="0.4">
      <c r="B89" s="158"/>
      <c r="C89" s="160"/>
      <c r="E89" s="162"/>
      <c r="F89" s="77"/>
      <c r="G89" s="77"/>
      <c r="H89" s="164"/>
      <c r="J89" s="166"/>
      <c r="L89" s="69"/>
    </row>
    <row r="90" spans="2:12" ht="30" customHeight="1" x14ac:dyDescent="0.4">
      <c r="B90" s="158"/>
      <c r="C90" s="161"/>
      <c r="E90" s="163"/>
      <c r="F90" s="77"/>
      <c r="G90" s="77"/>
      <c r="H90" s="165"/>
      <c r="J90" s="167"/>
      <c r="L90" s="69"/>
    </row>
  </sheetData>
  <sheetProtection algorithmName="SHA-512" hashValue="IkfZrNSYb8+eQU7/q2JWqhNx50UiTQr+ceLcLbNZEZW/mtoWmDTIHvKBz9cIME1PLCLAvcemYZZEOgiqJIYy1Q==" saltValue="NCX7yJm4A4w2oOt7jJ+I4Q==" spinCount="100000" sheet="1" formatCells="0" formatRows="0" insertRows="0" selectLockedCells="1" pivotTables="0"/>
  <mergeCells count="135">
    <mergeCell ref="B52:B54"/>
    <mergeCell ref="C52:C54"/>
    <mergeCell ref="E52:E54"/>
    <mergeCell ref="H52:H54"/>
    <mergeCell ref="J52:J54"/>
    <mergeCell ref="B46:B48"/>
    <mergeCell ref="C46:C48"/>
    <mergeCell ref="E46:E48"/>
    <mergeCell ref="H46:H48"/>
    <mergeCell ref="J46:J48"/>
    <mergeCell ref="B49:B51"/>
    <mergeCell ref="C49:C51"/>
    <mergeCell ref="E49:E51"/>
    <mergeCell ref="H49:H51"/>
    <mergeCell ref="J49:J51"/>
    <mergeCell ref="B40:B42"/>
    <mergeCell ref="C40:C42"/>
    <mergeCell ref="E40:E42"/>
    <mergeCell ref="H40:H42"/>
    <mergeCell ref="J40:J42"/>
    <mergeCell ref="B43:B45"/>
    <mergeCell ref="C43:C45"/>
    <mergeCell ref="E43:E45"/>
    <mergeCell ref="H43:H45"/>
    <mergeCell ref="J43:J45"/>
    <mergeCell ref="B6:C8"/>
    <mergeCell ref="E2:M2"/>
    <mergeCell ref="E4:M4"/>
    <mergeCell ref="H22:H25"/>
    <mergeCell ref="C10:C13"/>
    <mergeCell ref="B10:B13"/>
    <mergeCell ref="B22:B25"/>
    <mergeCell ref="C22:C25"/>
    <mergeCell ref="B14:B17"/>
    <mergeCell ref="C14:C17"/>
    <mergeCell ref="B18:B21"/>
    <mergeCell ref="C18:C21"/>
    <mergeCell ref="L6:L8"/>
    <mergeCell ref="E10:E13"/>
    <mergeCell ref="E18:E21"/>
    <mergeCell ref="G7:G8"/>
    <mergeCell ref="E6:E8"/>
    <mergeCell ref="J14:J17"/>
    <mergeCell ref="B1:L1"/>
    <mergeCell ref="B37:B39"/>
    <mergeCell ref="C37:C39"/>
    <mergeCell ref="E37:E39"/>
    <mergeCell ref="B26:B29"/>
    <mergeCell ref="C26:C29"/>
    <mergeCell ref="E26:E29"/>
    <mergeCell ref="B30:B33"/>
    <mergeCell ref="C30:C33"/>
    <mergeCell ref="E30:E33"/>
    <mergeCell ref="B34:B36"/>
    <mergeCell ref="C34:C36"/>
    <mergeCell ref="G26:G36"/>
    <mergeCell ref="H37:H39"/>
    <mergeCell ref="J6:J8"/>
    <mergeCell ref="H6:H8"/>
    <mergeCell ref="J37:J39"/>
    <mergeCell ref="J10:J13"/>
    <mergeCell ref="J26:J29"/>
    <mergeCell ref="J34:J36"/>
    <mergeCell ref="H26:H29"/>
    <mergeCell ref="H30:H33"/>
    <mergeCell ref="H34:H36"/>
    <mergeCell ref="J18:J21"/>
    <mergeCell ref="E34:E36"/>
    <mergeCell ref="E14:E17"/>
    <mergeCell ref="E22:E25"/>
    <mergeCell ref="H10:H13"/>
    <mergeCell ref="H14:H17"/>
    <mergeCell ref="H18:H21"/>
    <mergeCell ref="J30:J33"/>
    <mergeCell ref="J22:J25"/>
    <mergeCell ref="H61:H63"/>
    <mergeCell ref="J61:J63"/>
    <mergeCell ref="H64:H66"/>
    <mergeCell ref="J64:J66"/>
    <mergeCell ref="H55:H57"/>
    <mergeCell ref="J55:J57"/>
    <mergeCell ref="B61:B63"/>
    <mergeCell ref="B64:B66"/>
    <mergeCell ref="C61:C63"/>
    <mergeCell ref="C64:C66"/>
    <mergeCell ref="E61:E63"/>
    <mergeCell ref="E64:E66"/>
    <mergeCell ref="E58:E60"/>
    <mergeCell ref="H58:H60"/>
    <mergeCell ref="J58:J60"/>
    <mergeCell ref="B55:B57"/>
    <mergeCell ref="B58:B60"/>
    <mergeCell ref="C55:C57"/>
    <mergeCell ref="C58:C60"/>
    <mergeCell ref="E55:E57"/>
    <mergeCell ref="B70:B72"/>
    <mergeCell ref="C70:C72"/>
    <mergeCell ref="E70:E72"/>
    <mergeCell ref="H70:H72"/>
    <mergeCell ref="J70:J72"/>
    <mergeCell ref="B67:B69"/>
    <mergeCell ref="C67:C69"/>
    <mergeCell ref="E67:E69"/>
    <mergeCell ref="H67:H69"/>
    <mergeCell ref="J67:J69"/>
    <mergeCell ref="B76:B78"/>
    <mergeCell ref="C76:C78"/>
    <mergeCell ref="E76:E78"/>
    <mergeCell ref="H76:H78"/>
    <mergeCell ref="J76:J78"/>
    <mergeCell ref="B73:B75"/>
    <mergeCell ref="C73:C75"/>
    <mergeCell ref="E73:E75"/>
    <mergeCell ref="H73:H75"/>
    <mergeCell ref="J73:J75"/>
    <mergeCell ref="B82:B84"/>
    <mergeCell ref="C82:C84"/>
    <mergeCell ref="E82:E84"/>
    <mergeCell ref="H82:H84"/>
    <mergeCell ref="J82:J84"/>
    <mergeCell ref="B79:B81"/>
    <mergeCell ref="C79:C81"/>
    <mergeCell ref="E79:E81"/>
    <mergeCell ref="H79:H81"/>
    <mergeCell ref="J79:J81"/>
    <mergeCell ref="B88:B90"/>
    <mergeCell ref="C88:C90"/>
    <mergeCell ref="E88:E90"/>
    <mergeCell ref="H88:H90"/>
    <mergeCell ref="J88:J90"/>
    <mergeCell ref="B85:B87"/>
    <mergeCell ref="C85:C87"/>
    <mergeCell ref="E85:E87"/>
    <mergeCell ref="H85:H87"/>
    <mergeCell ref="J85:J87"/>
  </mergeCells>
  <conditionalFormatting sqref="E3 E5:E12 E14:E16 E18:E20 E22:E24 E26:E28 E30:E32 E34:E35 E37:E38 E40:E41 E43:E44 E46:E47 E49:E50 E52:E53 E55:E56 E58:E59 E61:E62 E64:E65 E91:E1048576">
    <cfRule type="cellIs" dxfId="188" priority="248" operator="equal">
      <formula>"Intolerável"</formula>
    </cfRule>
    <cfRule type="cellIs" dxfId="187" priority="249" operator="equal">
      <formula>"Indesejável"</formula>
    </cfRule>
    <cfRule type="cellIs" dxfId="186" priority="250" operator="equal">
      <formula>"Administrável"</formula>
    </cfRule>
    <cfRule type="cellIs" dxfId="185" priority="246" operator="equal">
      <formula>0</formula>
    </cfRule>
    <cfRule type="cellIs" dxfId="184" priority="247" operator="equal">
      <formula>"Desprezível"</formula>
    </cfRule>
  </conditionalFormatting>
  <conditionalFormatting sqref="E67:E68">
    <cfRule type="cellIs" dxfId="183" priority="140" operator="equal">
      <formula>"Administrável"</formula>
    </cfRule>
    <cfRule type="cellIs" dxfId="182" priority="136" operator="equal">
      <formula>0</formula>
    </cfRule>
    <cfRule type="cellIs" dxfId="181" priority="137" operator="equal">
      <formula>"Desprezível"</formula>
    </cfRule>
    <cfRule type="cellIs" dxfId="180" priority="138" operator="equal">
      <formula>"Intolerável"</formula>
    </cfRule>
    <cfRule type="cellIs" dxfId="179" priority="139" operator="equal">
      <formula>"Indesejável"</formula>
    </cfRule>
  </conditionalFormatting>
  <conditionalFormatting sqref="E70:E71">
    <cfRule type="cellIs" dxfId="178" priority="131" operator="equal">
      <formula>0</formula>
    </cfRule>
    <cfRule type="cellIs" dxfId="177" priority="133" operator="equal">
      <formula>"Intolerável"</formula>
    </cfRule>
    <cfRule type="cellIs" dxfId="176" priority="135" operator="equal">
      <formula>"Administrável"</formula>
    </cfRule>
    <cfRule type="cellIs" dxfId="175" priority="132" operator="equal">
      <formula>"Desprezível"</formula>
    </cfRule>
    <cfRule type="cellIs" dxfId="174" priority="134" operator="equal">
      <formula>"Indesejável"</formula>
    </cfRule>
  </conditionalFormatting>
  <conditionalFormatting sqref="E73:E74">
    <cfRule type="cellIs" dxfId="173" priority="130" operator="equal">
      <formula>"Administrável"</formula>
    </cfRule>
    <cfRule type="cellIs" dxfId="172" priority="129" operator="equal">
      <formula>"Indesejável"</formula>
    </cfRule>
    <cfRule type="cellIs" dxfId="171" priority="128" operator="equal">
      <formula>"Intolerável"</formula>
    </cfRule>
    <cfRule type="cellIs" dxfId="170" priority="126" operator="equal">
      <formula>0</formula>
    </cfRule>
    <cfRule type="cellIs" dxfId="169" priority="127" operator="equal">
      <formula>"Desprezível"</formula>
    </cfRule>
  </conditionalFormatting>
  <conditionalFormatting sqref="E76:E77">
    <cfRule type="cellIs" dxfId="168" priority="125" operator="equal">
      <formula>"Administrável"</formula>
    </cfRule>
    <cfRule type="cellIs" dxfId="167" priority="124" operator="equal">
      <formula>"Indesejável"</formula>
    </cfRule>
    <cfRule type="cellIs" dxfId="166" priority="121" operator="equal">
      <formula>0</formula>
    </cfRule>
    <cfRule type="cellIs" dxfId="165" priority="122" operator="equal">
      <formula>"Desprezível"</formula>
    </cfRule>
    <cfRule type="cellIs" dxfId="164" priority="123" operator="equal">
      <formula>"Intolerável"</formula>
    </cfRule>
  </conditionalFormatting>
  <conditionalFormatting sqref="E79:E80">
    <cfRule type="cellIs" dxfId="163" priority="116" operator="equal">
      <formula>0</formula>
    </cfRule>
    <cfRule type="cellIs" dxfId="162" priority="117" operator="equal">
      <formula>"Desprezível"</formula>
    </cfRule>
    <cfRule type="cellIs" dxfId="161" priority="118" operator="equal">
      <formula>"Intolerável"</formula>
    </cfRule>
    <cfRule type="cellIs" dxfId="160" priority="119" operator="equal">
      <formula>"Indesejável"</formula>
    </cfRule>
    <cfRule type="cellIs" dxfId="159" priority="120" operator="equal">
      <formula>"Administrável"</formula>
    </cfRule>
  </conditionalFormatting>
  <conditionalFormatting sqref="E82:E83">
    <cfRule type="cellIs" dxfId="158" priority="111" operator="equal">
      <formula>0</formula>
    </cfRule>
    <cfRule type="cellIs" dxfId="157" priority="115" operator="equal">
      <formula>"Administrável"</formula>
    </cfRule>
    <cfRule type="cellIs" dxfId="156" priority="113" operator="equal">
      <formula>"Intolerável"</formula>
    </cfRule>
    <cfRule type="cellIs" dxfId="155" priority="112" operator="equal">
      <formula>"Desprezível"</formula>
    </cfRule>
    <cfRule type="cellIs" dxfId="154" priority="114" operator="equal">
      <formula>"Indesejável"</formula>
    </cfRule>
  </conditionalFormatting>
  <conditionalFormatting sqref="E85:E86">
    <cfRule type="cellIs" dxfId="153" priority="110" operator="equal">
      <formula>"Administrável"</formula>
    </cfRule>
    <cfRule type="cellIs" dxfId="152" priority="108" operator="equal">
      <formula>"Intolerável"</formula>
    </cfRule>
    <cfRule type="cellIs" dxfId="151" priority="107" operator="equal">
      <formula>"Desprezível"</formula>
    </cfRule>
    <cfRule type="cellIs" dxfId="150" priority="106" operator="equal">
      <formula>0</formula>
    </cfRule>
    <cfRule type="cellIs" dxfId="149" priority="109" operator="equal">
      <formula>"Indesejável"</formula>
    </cfRule>
  </conditionalFormatting>
  <conditionalFormatting sqref="E88:E89">
    <cfRule type="cellIs" dxfId="148" priority="105" operator="equal">
      <formula>"Administrável"</formula>
    </cfRule>
    <cfRule type="cellIs" dxfId="147" priority="104" operator="equal">
      <formula>"Indesejável"</formula>
    </cfRule>
    <cfRule type="cellIs" dxfId="146" priority="103" operator="equal">
      <formula>"Intolerável"</formula>
    </cfRule>
    <cfRule type="cellIs" dxfId="145" priority="101" operator="equal">
      <formula>0</formula>
    </cfRule>
    <cfRule type="cellIs" dxfId="144" priority="102" operator="equal">
      <formula>"Desprezível"</formula>
    </cfRule>
  </conditionalFormatting>
  <conditionalFormatting sqref="H10:H13">
    <cfRule type="expression" dxfId="143" priority="85" stopIfTrue="1">
      <formula>$H$10=$P$45</formula>
    </cfRule>
    <cfRule type="expression" dxfId="142" priority="88" stopIfTrue="1">
      <formula>$H$10=$P$42</formula>
    </cfRule>
    <cfRule type="expression" dxfId="141" priority="87" stopIfTrue="1">
      <formula>$H$10=$P$43</formula>
    </cfRule>
    <cfRule type="expression" dxfId="140" priority="86" stopIfTrue="1">
      <formula>$H$10=$P$44</formula>
    </cfRule>
  </conditionalFormatting>
  <conditionalFormatting sqref="H14:H17">
    <cfRule type="expression" dxfId="139" priority="84" stopIfTrue="1">
      <formula>$H$14=$P$42</formula>
    </cfRule>
    <cfRule type="expression" dxfId="138" priority="83" stopIfTrue="1">
      <formula>$H$14=$P$43</formula>
    </cfRule>
    <cfRule type="expression" dxfId="137" priority="82" stopIfTrue="1">
      <formula>$H$14=$P$44</formula>
    </cfRule>
    <cfRule type="expression" dxfId="136" priority="81" stopIfTrue="1">
      <formula>$H$14=$P$45</formula>
    </cfRule>
  </conditionalFormatting>
  <conditionalFormatting sqref="H18:H21">
    <cfRule type="expression" dxfId="135" priority="80" stopIfTrue="1">
      <formula>$H$18=$P$42</formula>
    </cfRule>
    <cfRule type="expression" dxfId="134" priority="79" stopIfTrue="1">
      <formula>$H$18=$P$43</formula>
    </cfRule>
    <cfRule type="expression" dxfId="133" priority="78" stopIfTrue="1">
      <formula>$H$18=$P$44</formula>
    </cfRule>
    <cfRule type="expression" dxfId="132" priority="77" stopIfTrue="1">
      <formula>$H$18=$P$45</formula>
    </cfRule>
  </conditionalFormatting>
  <conditionalFormatting sqref="H22:H25">
    <cfRule type="expression" dxfId="131" priority="75" stopIfTrue="1">
      <formula>$H$22=$P$43</formula>
    </cfRule>
    <cfRule type="expression" dxfId="130" priority="73" stopIfTrue="1">
      <formula>$H$22=$P$45</formula>
    </cfRule>
    <cfRule type="expression" dxfId="129" priority="74" stopIfTrue="1">
      <formula>$H$22=$P$44</formula>
    </cfRule>
    <cfRule type="expression" dxfId="128" priority="76" stopIfTrue="1">
      <formula>$H$22=$P$42</formula>
    </cfRule>
  </conditionalFormatting>
  <conditionalFormatting sqref="H26:H29">
    <cfRule type="expression" dxfId="127" priority="72" stopIfTrue="1">
      <formula>$H$26=$P$42</formula>
    </cfRule>
    <cfRule type="expression" dxfId="126" priority="71" stopIfTrue="1">
      <formula>$H$26=$P$43</formula>
    </cfRule>
    <cfRule type="expression" dxfId="125" priority="70" stopIfTrue="1">
      <formula>$H$26=$P$44</formula>
    </cfRule>
    <cfRule type="expression" dxfId="124" priority="69" stopIfTrue="1">
      <formula>$H$26=$P$45</formula>
    </cfRule>
  </conditionalFormatting>
  <conditionalFormatting sqref="H30:H33">
    <cfRule type="expression" dxfId="123" priority="68" stopIfTrue="1">
      <formula>$H$30=$P$42</formula>
    </cfRule>
    <cfRule type="expression" dxfId="122" priority="65" stopIfTrue="1">
      <formula>$H$30=$P$45</formula>
    </cfRule>
    <cfRule type="expression" dxfId="121" priority="66" stopIfTrue="1">
      <formula>$H$30=$P$44</formula>
    </cfRule>
    <cfRule type="expression" dxfId="120" priority="67" stopIfTrue="1">
      <formula>$H$30=$P$43</formula>
    </cfRule>
  </conditionalFormatting>
  <conditionalFormatting sqref="H34:H36">
    <cfRule type="expression" dxfId="119" priority="64" stopIfTrue="1">
      <formula>$H$34=$P$42</formula>
    </cfRule>
    <cfRule type="expression" dxfId="118" priority="63" stopIfTrue="1">
      <formula>$H$34=$P$43</formula>
    </cfRule>
    <cfRule type="expression" dxfId="117" priority="62" stopIfTrue="1">
      <formula>$H$34=$P$44</formula>
    </cfRule>
    <cfRule type="expression" dxfId="116" priority="61" stopIfTrue="1">
      <formula>$H$34=$P$45</formula>
    </cfRule>
  </conditionalFormatting>
  <conditionalFormatting sqref="H37:H39">
    <cfRule type="expression" dxfId="115" priority="60" stopIfTrue="1">
      <formula>$H$37=$P$42</formula>
    </cfRule>
    <cfRule type="expression" dxfId="114" priority="59" stopIfTrue="1">
      <formula>$H$37=$P$43</formula>
    </cfRule>
    <cfRule type="expression" dxfId="113" priority="57" stopIfTrue="1">
      <formula>$H$37=$P$45</formula>
    </cfRule>
    <cfRule type="expression" dxfId="112" priority="58" stopIfTrue="1">
      <formula>$H$37=$P$44</formula>
    </cfRule>
  </conditionalFormatting>
  <conditionalFormatting sqref="H40:H42">
    <cfRule type="expression" dxfId="111" priority="100" stopIfTrue="1">
      <formula>$H$40=$P$42</formula>
    </cfRule>
    <cfRule type="expression" dxfId="110" priority="97" stopIfTrue="1">
      <formula>$H$40=$P$45</formula>
    </cfRule>
    <cfRule type="expression" dxfId="109" priority="99" stopIfTrue="1">
      <formula>$H$40=$P$43</formula>
    </cfRule>
    <cfRule type="expression" dxfId="108" priority="98" stopIfTrue="1">
      <formula>$H$40=$P$44</formula>
    </cfRule>
  </conditionalFormatting>
  <conditionalFormatting sqref="H43:H45">
    <cfRule type="expression" dxfId="107" priority="93" stopIfTrue="1">
      <formula>$H$43=$P$45</formula>
    </cfRule>
    <cfRule type="expression" dxfId="106" priority="94" stopIfTrue="1">
      <formula>$H$43=$P$44</formula>
    </cfRule>
    <cfRule type="expression" dxfId="105" priority="95" stopIfTrue="1">
      <formula>$H$43=$P$43</formula>
    </cfRule>
    <cfRule type="expression" dxfId="104" priority="96" stopIfTrue="1">
      <formula>$H$43=$P$42</formula>
    </cfRule>
  </conditionalFormatting>
  <conditionalFormatting sqref="H46:H48">
    <cfRule type="expression" dxfId="103" priority="89" stopIfTrue="1">
      <formula>$H$46=$P$45</formula>
    </cfRule>
    <cfRule type="expression" dxfId="102" priority="90" stopIfTrue="1">
      <formula>$H$46=$P$44</formula>
    </cfRule>
    <cfRule type="expression" dxfId="101" priority="92" stopIfTrue="1">
      <formula>$H$46=$P$42</formula>
    </cfRule>
    <cfRule type="expression" dxfId="100" priority="91" stopIfTrue="1">
      <formula>$H$46=$P$43</formula>
    </cfRule>
  </conditionalFormatting>
  <conditionalFormatting sqref="H49:H51">
    <cfRule type="expression" dxfId="99" priority="54" stopIfTrue="1">
      <formula>$H$49=$P$44</formula>
    </cfRule>
    <cfRule type="expression" dxfId="98" priority="55" stopIfTrue="1">
      <formula>$H$49=$P$43</formula>
    </cfRule>
    <cfRule type="expression" dxfId="97" priority="53" stopIfTrue="1">
      <formula>$H$49=$P$45</formula>
    </cfRule>
    <cfRule type="expression" dxfId="96" priority="56" stopIfTrue="1">
      <formula>$H$49=$P$42</formula>
    </cfRule>
  </conditionalFormatting>
  <conditionalFormatting sqref="H52:H54">
    <cfRule type="expression" dxfId="95" priority="49" stopIfTrue="1">
      <formula>$H$52=$P$45</formula>
    </cfRule>
    <cfRule type="expression" dxfId="94" priority="50" stopIfTrue="1">
      <formula>$H$52=$P$44</formula>
    </cfRule>
    <cfRule type="expression" dxfId="93" priority="51" stopIfTrue="1">
      <formula>$H$52=$P$43</formula>
    </cfRule>
    <cfRule type="expression" dxfId="92" priority="52" stopIfTrue="1">
      <formula>$H$52=$P$42</formula>
    </cfRule>
  </conditionalFormatting>
  <conditionalFormatting sqref="H55:H57">
    <cfRule type="expression" dxfId="91" priority="46" stopIfTrue="1">
      <formula>$H$55=$P$44</formula>
    </cfRule>
    <cfRule type="expression" dxfId="90" priority="47" stopIfTrue="1">
      <formula>$H$55=$P$43</formula>
    </cfRule>
    <cfRule type="expression" dxfId="89" priority="48" stopIfTrue="1">
      <formula>$H$55=$P$42</formula>
    </cfRule>
    <cfRule type="expression" dxfId="88" priority="45" stopIfTrue="1">
      <formula>$H$55=$P$45</formula>
    </cfRule>
  </conditionalFormatting>
  <conditionalFormatting sqref="H58:H60">
    <cfRule type="expression" dxfId="87" priority="41" stopIfTrue="1">
      <formula>$H$58=$P$45</formula>
    </cfRule>
    <cfRule type="expression" dxfId="86" priority="42" stopIfTrue="1">
      <formula>$H$58=$P$44</formula>
    </cfRule>
    <cfRule type="expression" dxfId="85" priority="43" stopIfTrue="1">
      <formula>$H$58=$P$43</formula>
    </cfRule>
    <cfRule type="expression" dxfId="84" priority="44" stopIfTrue="1">
      <formula>$H$58=$P$42</formula>
    </cfRule>
  </conditionalFormatting>
  <conditionalFormatting sqref="H61:H63">
    <cfRule type="expression" dxfId="83" priority="40" stopIfTrue="1">
      <formula>$H$61=$P$42</formula>
    </cfRule>
    <cfRule type="expression" dxfId="82" priority="39" stopIfTrue="1">
      <formula>$H$61=$P$43</formula>
    </cfRule>
    <cfRule type="expression" dxfId="81" priority="38" stopIfTrue="1">
      <formula>$H$61=$P$44</formula>
    </cfRule>
    <cfRule type="expression" dxfId="80" priority="37" stopIfTrue="1">
      <formula>$H$61=$P$45</formula>
    </cfRule>
  </conditionalFormatting>
  <conditionalFormatting sqref="H64:H66">
    <cfRule type="expression" dxfId="79" priority="36" stopIfTrue="1">
      <formula>$H$64=$P$42</formula>
    </cfRule>
    <cfRule type="expression" dxfId="78" priority="35" stopIfTrue="1">
      <formula>$H$64=$P$43</formula>
    </cfRule>
    <cfRule type="expression" dxfId="77" priority="34" stopIfTrue="1">
      <formula>$H$64=$P$44</formula>
    </cfRule>
    <cfRule type="expression" dxfId="76" priority="33" stopIfTrue="1">
      <formula>$H$64=$P$45</formula>
    </cfRule>
  </conditionalFormatting>
  <conditionalFormatting sqref="H67:H69">
    <cfRule type="expression" dxfId="75" priority="32" stopIfTrue="1">
      <formula>$H$67=$P$42</formula>
    </cfRule>
    <cfRule type="expression" dxfId="74" priority="31" stopIfTrue="1">
      <formula>$H$67=$P$43</formula>
    </cfRule>
    <cfRule type="expression" dxfId="73" priority="30" stopIfTrue="1">
      <formula>$H$67=$P$44</formula>
    </cfRule>
    <cfRule type="expression" dxfId="72" priority="29" stopIfTrue="1">
      <formula>$H$67=$P$45</formula>
    </cfRule>
  </conditionalFormatting>
  <conditionalFormatting sqref="H70:H72">
    <cfRule type="expression" dxfId="71" priority="25" stopIfTrue="1">
      <formula>$H$70=$P$45</formula>
    </cfRule>
    <cfRule type="expression" dxfId="70" priority="26" stopIfTrue="1">
      <formula>$H$70=$P$44</formula>
    </cfRule>
    <cfRule type="expression" dxfId="69" priority="27" stopIfTrue="1">
      <formula>$H$70=$P$43</formula>
    </cfRule>
    <cfRule type="expression" dxfId="68" priority="28" stopIfTrue="1">
      <formula>$H$70=$P$42</formula>
    </cfRule>
  </conditionalFormatting>
  <conditionalFormatting sqref="H73:H75">
    <cfRule type="expression" dxfId="67" priority="21" stopIfTrue="1">
      <formula>$H$73=$P$45</formula>
    </cfRule>
    <cfRule type="expression" dxfId="66" priority="22" stopIfTrue="1">
      <formula>$H$73=$P$44</formula>
    </cfRule>
    <cfRule type="expression" dxfId="65" priority="23" stopIfTrue="1">
      <formula>$H$73=$P$43</formula>
    </cfRule>
    <cfRule type="expression" dxfId="64" priority="24" stopIfTrue="1">
      <formula>$H$73=$P$42</formula>
    </cfRule>
  </conditionalFormatting>
  <conditionalFormatting sqref="H76:H78">
    <cfRule type="expression" dxfId="63" priority="19" stopIfTrue="1">
      <formula>$H$76=$P$43</formula>
    </cfRule>
    <cfRule type="expression" dxfId="62" priority="17" stopIfTrue="1">
      <formula>$H$76=$P$45</formula>
    </cfRule>
    <cfRule type="expression" dxfId="61" priority="18" stopIfTrue="1">
      <formula>$H$76=$P$44</formula>
    </cfRule>
    <cfRule type="expression" dxfId="60" priority="20" stopIfTrue="1">
      <formula>$H$76=$P$42</formula>
    </cfRule>
  </conditionalFormatting>
  <conditionalFormatting sqref="H79:H81">
    <cfRule type="expression" dxfId="59" priority="13" stopIfTrue="1">
      <formula>$H$79=$P$45</formula>
    </cfRule>
    <cfRule type="expression" dxfId="58" priority="15" stopIfTrue="1">
      <formula>$H$79=$P$43</formula>
    </cfRule>
    <cfRule type="expression" dxfId="57" priority="16" stopIfTrue="1">
      <formula>$H$79=$P$42</formula>
    </cfRule>
    <cfRule type="expression" dxfId="56" priority="14" stopIfTrue="1">
      <formula>$H$79=$P$44</formula>
    </cfRule>
  </conditionalFormatting>
  <conditionalFormatting sqref="H82:H84">
    <cfRule type="expression" dxfId="55" priority="12" stopIfTrue="1">
      <formula>$H$82=$P$42</formula>
    </cfRule>
    <cfRule type="expression" dxfId="54" priority="11" stopIfTrue="1">
      <formula>$H$82=$P$43</formula>
    </cfRule>
    <cfRule type="expression" dxfId="53" priority="10" stopIfTrue="1">
      <formula>$H$82=$P$44</formula>
    </cfRule>
    <cfRule type="expression" dxfId="52" priority="9" stopIfTrue="1">
      <formula>$H$82=$P$45</formula>
    </cfRule>
  </conditionalFormatting>
  <conditionalFormatting sqref="H85:H87">
    <cfRule type="expression" dxfId="51" priority="8" stopIfTrue="1">
      <formula>$H$85=$P$42</formula>
    </cfRule>
    <cfRule type="expression" dxfId="50" priority="7" stopIfTrue="1">
      <formula>$H$85=$P$43</formula>
    </cfRule>
    <cfRule type="expression" dxfId="49" priority="6" stopIfTrue="1">
      <formula>$H$85=$P$44</formula>
    </cfRule>
    <cfRule type="expression" dxfId="48" priority="5" stopIfTrue="1">
      <formula>$H$85=$P$45</formula>
    </cfRule>
  </conditionalFormatting>
  <conditionalFormatting sqref="H88:H90">
    <cfRule type="expression" dxfId="47" priority="1" stopIfTrue="1">
      <formula>$H$88=$P$45</formula>
    </cfRule>
    <cfRule type="expression" dxfId="46" priority="4" stopIfTrue="1">
      <formula>$H$88=$P$42</formula>
    </cfRule>
    <cfRule type="expression" dxfId="45" priority="3" stopIfTrue="1">
      <formula>$H$88=$P$43</formula>
    </cfRule>
    <cfRule type="expression" dxfId="44" priority="2" stopIfTrue="1">
      <formula>$H$88=$P$44</formula>
    </cfRule>
  </conditionalFormatting>
  <dataValidations count="3">
    <dataValidation allowBlank="1" showErrorMessage="1" sqref="E6:E8" xr:uid="{00000000-0002-0000-0100-000000000000}"/>
    <dataValidation type="list" allowBlank="1" showInputMessage="1" showErrorMessage="1" sqref="E9" xr:uid="{00000000-0002-0000-0100-000001000000}">
      <formula1>#REF!</formula1>
    </dataValidation>
    <dataValidation type="list" allowBlank="1" showInputMessage="1" showErrorMessage="1" sqref="H10:H90" xr:uid="{45B8D962-9C50-4738-9D20-6871F7892F43}">
      <formula1>$P$42:$P$45</formula1>
    </dataValidation>
  </dataValidations>
  <printOptions horizontalCentered="1"/>
  <pageMargins left="0.19685039370078741" right="0.19685039370078741" top="0.59055118110236227" bottom="0.19685039370078741" header="0" footer="0"/>
  <pageSetup paperSize="9" scale="58" orientation="landscape" verticalDpi="300" r:id="rId1"/>
  <rowBreaks count="1" manualBreakCount="1">
    <brk id="21" min="1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262E-CFB1-4CBA-A528-77C32071419B}">
  <dimension ref="B2:J69"/>
  <sheetViews>
    <sheetView showGridLines="0" zoomScale="120" zoomScaleNormal="120" workbookViewId="0">
      <pane xSplit="5" ySplit="9" topLeftCell="I10" activePane="bottomRight" state="frozen"/>
      <selection pane="topRight" activeCell="G1" sqref="G1"/>
      <selection pane="bottomLeft" activeCell="A10" sqref="A10"/>
      <selection pane="bottomRight" activeCell="J27" sqref="J27"/>
    </sheetView>
  </sheetViews>
  <sheetFormatPr defaultColWidth="9.15234375" defaultRowHeight="14.15" x14ac:dyDescent="0.4"/>
  <cols>
    <col min="1" max="1" width="1.84375" style="15" customWidth="1"/>
    <col min="2" max="2" width="9.84375" style="15" bestFit="1" customWidth="1"/>
    <col min="3" max="3" width="39.53515625" style="16" customWidth="1"/>
    <col min="4" max="5" width="0.53515625" style="16" customWidth="1"/>
    <col min="6" max="6" width="17.69140625" style="16" customWidth="1"/>
    <col min="7" max="7" width="0.53515625" style="16" customWidth="1"/>
    <col min="8" max="8" width="17.69140625" style="16" customWidth="1"/>
    <col min="9" max="9" width="0.53515625" style="16" customWidth="1"/>
    <col min="10" max="10" width="85.69140625" style="16" customWidth="1"/>
    <col min="11" max="16384" width="9.15234375" style="15"/>
  </cols>
  <sheetData>
    <row r="2" spans="2:10" ht="21" x14ac:dyDescent="0.4">
      <c r="B2" s="195" t="s">
        <v>56</v>
      </c>
      <c r="C2" s="195"/>
      <c r="D2" s="195"/>
      <c r="E2" s="195"/>
      <c r="F2" s="195"/>
      <c r="G2" s="195"/>
      <c r="H2" s="195"/>
      <c r="I2" s="195"/>
      <c r="J2" s="195"/>
    </row>
    <row r="3" spans="2:10" ht="3" customHeight="1" x14ac:dyDescent="0.4"/>
    <row r="4" spans="2:10" ht="21" hidden="1" x14ac:dyDescent="0.4">
      <c r="B4" s="196" t="s">
        <v>80</v>
      </c>
      <c r="C4" s="196"/>
      <c r="D4" s="196"/>
      <c r="E4" s="196"/>
      <c r="F4" s="196"/>
      <c r="G4" s="196"/>
      <c r="H4" s="196"/>
      <c r="I4" s="196"/>
      <c r="J4" s="196"/>
    </row>
    <row r="5" spans="2:10" ht="3" customHeight="1" thickBot="1" x14ac:dyDescent="0.45"/>
    <row r="6" spans="2:10" ht="27" customHeight="1" x14ac:dyDescent="0.4">
      <c r="B6" s="25"/>
      <c r="C6" s="197" t="s">
        <v>55</v>
      </c>
      <c r="D6" s="22"/>
      <c r="E6" s="22"/>
      <c r="F6" s="200"/>
      <c r="G6" s="201"/>
      <c r="H6" s="201"/>
      <c r="I6" s="201"/>
      <c r="J6" s="202"/>
    </row>
    <row r="7" spans="2:10" ht="16.5" customHeight="1" x14ac:dyDescent="0.4">
      <c r="B7" s="24" t="s">
        <v>0</v>
      </c>
      <c r="C7" s="198"/>
      <c r="D7" s="22"/>
      <c r="E7" s="22"/>
      <c r="F7" s="203" t="s">
        <v>54</v>
      </c>
      <c r="G7" s="22"/>
      <c r="H7" s="203" t="s">
        <v>34</v>
      </c>
      <c r="I7" s="22"/>
      <c r="J7" s="205" t="s">
        <v>33</v>
      </c>
    </row>
    <row r="8" spans="2:10" ht="23.15" customHeight="1" thickBot="1" x14ac:dyDescent="0.45">
      <c r="B8" s="23"/>
      <c r="C8" s="199"/>
      <c r="D8" s="22"/>
      <c r="E8" s="22"/>
      <c r="F8" s="204"/>
      <c r="G8" s="22"/>
      <c r="H8" s="204"/>
      <c r="I8" s="22"/>
      <c r="J8" s="206"/>
    </row>
    <row r="9" spans="2:10" ht="3" customHeight="1" x14ac:dyDescent="0.4">
      <c r="B9" s="21"/>
      <c r="C9" s="20"/>
    </row>
    <row r="10" spans="2:10" ht="30" customHeight="1" x14ac:dyDescent="0.4">
      <c r="B10" s="189" t="s">
        <v>57</v>
      </c>
      <c r="C10" s="190" t="s">
        <v>53</v>
      </c>
      <c r="F10" s="14"/>
      <c r="G10" s="18"/>
      <c r="H10" s="192" t="s">
        <v>40</v>
      </c>
      <c r="I10" s="18"/>
      <c r="J10" s="14" t="s">
        <v>52</v>
      </c>
    </row>
    <row r="11" spans="2:10" ht="30" customHeight="1" x14ac:dyDescent="0.4">
      <c r="B11" s="189"/>
      <c r="C11" s="190"/>
      <c r="F11" s="14"/>
      <c r="G11" s="18"/>
      <c r="H11" s="193"/>
      <c r="I11" s="18"/>
      <c r="J11" s="14" t="s">
        <v>51</v>
      </c>
    </row>
    <row r="12" spans="2:10" ht="30" customHeight="1" x14ac:dyDescent="0.4">
      <c r="B12" s="189"/>
      <c r="C12" s="191"/>
      <c r="F12" s="14"/>
      <c r="G12" s="18"/>
      <c r="H12" s="194"/>
      <c r="I12" s="18"/>
      <c r="J12" s="14" t="s">
        <v>50</v>
      </c>
    </row>
    <row r="13" spans="2:10" ht="3" customHeight="1" x14ac:dyDescent="0.4">
      <c r="C13" s="19"/>
      <c r="F13" s="17"/>
      <c r="G13" s="18"/>
      <c r="H13" s="17"/>
      <c r="I13" s="18"/>
      <c r="J13" s="17"/>
    </row>
    <row r="14" spans="2:10" ht="30" customHeight="1" x14ac:dyDescent="0.4">
      <c r="B14" s="189" t="s">
        <v>58</v>
      </c>
      <c r="C14" s="190" t="s">
        <v>49</v>
      </c>
      <c r="F14" s="14"/>
      <c r="G14" s="18"/>
      <c r="H14" s="192" t="s">
        <v>40</v>
      </c>
      <c r="I14" s="18"/>
      <c r="J14" s="14" t="s">
        <v>48</v>
      </c>
    </row>
    <row r="15" spans="2:10" ht="30" customHeight="1" x14ac:dyDescent="0.4">
      <c r="B15" s="189"/>
      <c r="C15" s="190"/>
      <c r="F15" s="14"/>
      <c r="G15" s="18"/>
      <c r="H15" s="193"/>
      <c r="I15" s="18"/>
      <c r="J15" s="14" t="s">
        <v>47</v>
      </c>
    </row>
    <row r="16" spans="2:10" ht="30" customHeight="1" x14ac:dyDescent="0.4">
      <c r="B16" s="189"/>
      <c r="C16" s="191"/>
      <c r="F16" s="14"/>
      <c r="G16" s="18"/>
      <c r="H16" s="194"/>
      <c r="I16" s="18"/>
      <c r="J16" s="14" t="s">
        <v>42</v>
      </c>
    </row>
    <row r="17" spans="2:10" ht="3" customHeight="1" x14ac:dyDescent="0.4">
      <c r="C17" s="19"/>
      <c r="F17" s="17"/>
      <c r="G17" s="18"/>
      <c r="H17" s="17"/>
      <c r="I17" s="18"/>
      <c r="J17" s="17"/>
    </row>
    <row r="18" spans="2:10" ht="30" customHeight="1" x14ac:dyDescent="0.4">
      <c r="B18" s="189" t="s">
        <v>59</v>
      </c>
      <c r="C18" s="190" t="s">
        <v>46</v>
      </c>
      <c r="F18" s="14"/>
      <c r="G18" s="18"/>
      <c r="H18" s="192" t="s">
        <v>40</v>
      </c>
      <c r="I18" s="18"/>
      <c r="J18" s="14" t="s">
        <v>45</v>
      </c>
    </row>
    <row r="19" spans="2:10" ht="30" customHeight="1" x14ac:dyDescent="0.4">
      <c r="B19" s="189"/>
      <c r="C19" s="190"/>
      <c r="F19" s="14"/>
      <c r="G19" s="18"/>
      <c r="H19" s="193"/>
      <c r="I19" s="18"/>
      <c r="J19" s="14"/>
    </row>
    <row r="20" spans="2:10" ht="30" customHeight="1" x14ac:dyDescent="0.4">
      <c r="B20" s="189"/>
      <c r="C20" s="191"/>
      <c r="F20" s="14"/>
      <c r="G20" s="18"/>
      <c r="H20" s="194"/>
      <c r="I20" s="18"/>
      <c r="J20" s="14"/>
    </row>
    <row r="21" spans="2:10" ht="3" customHeight="1" x14ac:dyDescent="0.4">
      <c r="C21" s="19"/>
      <c r="F21" s="17"/>
      <c r="G21" s="18"/>
      <c r="H21" s="17"/>
      <c r="I21" s="18"/>
      <c r="J21" s="17"/>
    </row>
    <row r="22" spans="2:10" ht="30" customHeight="1" x14ac:dyDescent="0.4">
      <c r="B22" s="189" t="s">
        <v>60</v>
      </c>
      <c r="C22" s="190" t="s">
        <v>44</v>
      </c>
      <c r="F22" s="14"/>
      <c r="G22" s="18"/>
      <c r="H22" s="192" t="s">
        <v>40</v>
      </c>
      <c r="I22" s="18"/>
      <c r="J22" s="14" t="s">
        <v>43</v>
      </c>
    </row>
    <row r="23" spans="2:10" ht="30" customHeight="1" x14ac:dyDescent="0.4">
      <c r="B23" s="189"/>
      <c r="C23" s="190"/>
      <c r="F23" s="14"/>
      <c r="G23" s="18"/>
      <c r="H23" s="193"/>
      <c r="I23" s="18"/>
      <c r="J23" s="14" t="s">
        <v>42</v>
      </c>
    </row>
    <row r="24" spans="2:10" ht="30" customHeight="1" x14ac:dyDescent="0.4">
      <c r="B24" s="189"/>
      <c r="C24" s="191"/>
      <c r="F24" s="14"/>
      <c r="G24" s="18"/>
      <c r="H24" s="194"/>
      <c r="I24" s="18"/>
      <c r="J24" s="14"/>
    </row>
    <row r="25" spans="2:10" ht="3" customHeight="1" x14ac:dyDescent="0.4">
      <c r="C25" s="19"/>
      <c r="F25" s="17"/>
      <c r="G25" s="18"/>
      <c r="H25" s="17"/>
      <c r="I25" s="18"/>
      <c r="J25" s="17"/>
    </row>
    <row r="26" spans="2:10" ht="30" customHeight="1" x14ac:dyDescent="0.4">
      <c r="B26" s="189" t="s">
        <v>61</v>
      </c>
      <c r="C26" s="190" t="s">
        <v>41</v>
      </c>
      <c r="F26" s="14"/>
      <c r="G26" s="18"/>
      <c r="H26" s="192" t="s">
        <v>40</v>
      </c>
      <c r="I26" s="18"/>
      <c r="J26" s="14" t="s">
        <v>39</v>
      </c>
    </row>
    <row r="27" spans="2:10" ht="30" customHeight="1" x14ac:dyDescent="0.4">
      <c r="B27" s="189"/>
      <c r="C27" s="190"/>
      <c r="F27" s="14"/>
      <c r="G27" s="18"/>
      <c r="H27" s="193"/>
      <c r="I27" s="18"/>
      <c r="J27" s="14" t="s">
        <v>38</v>
      </c>
    </row>
    <row r="28" spans="2:10" ht="30" customHeight="1" x14ac:dyDescent="0.4">
      <c r="B28" s="189"/>
      <c r="C28" s="191"/>
      <c r="F28" s="14"/>
      <c r="G28" s="18"/>
      <c r="H28" s="194"/>
      <c r="I28" s="18"/>
      <c r="J28" s="14" t="s">
        <v>37</v>
      </c>
    </row>
    <row r="29" spans="2:10" ht="3" customHeight="1" x14ac:dyDescent="0.4">
      <c r="C29" s="19"/>
      <c r="F29" s="17"/>
      <c r="G29" s="18"/>
      <c r="H29" s="17"/>
      <c r="I29" s="18"/>
      <c r="J29" s="17"/>
    </row>
    <row r="30" spans="2:10" ht="30" customHeight="1" x14ac:dyDescent="0.4">
      <c r="B30" s="189" t="s">
        <v>62</v>
      </c>
      <c r="C30" s="190"/>
      <c r="F30" s="14"/>
      <c r="G30" s="18"/>
      <c r="H30" s="14"/>
      <c r="I30" s="18"/>
      <c r="J30" s="14"/>
    </row>
    <row r="31" spans="2:10" ht="30" customHeight="1" x14ac:dyDescent="0.4">
      <c r="B31" s="189"/>
      <c r="C31" s="190"/>
      <c r="F31" s="14"/>
      <c r="G31" s="18"/>
      <c r="H31" s="14"/>
      <c r="I31" s="18"/>
      <c r="J31" s="14"/>
    </row>
    <row r="32" spans="2:10" ht="30" customHeight="1" x14ac:dyDescent="0.4">
      <c r="B32" s="189"/>
      <c r="C32" s="191"/>
      <c r="F32" s="14"/>
      <c r="G32" s="18"/>
      <c r="H32" s="14"/>
      <c r="I32" s="18"/>
      <c r="J32" s="14"/>
    </row>
    <row r="33" spans="2:10" ht="3" customHeight="1" x14ac:dyDescent="0.4">
      <c r="C33" s="19"/>
      <c r="F33" s="17"/>
      <c r="G33" s="18"/>
      <c r="H33" s="17"/>
      <c r="I33" s="18"/>
      <c r="J33" s="17"/>
    </row>
    <row r="34" spans="2:10" ht="30" customHeight="1" x14ac:dyDescent="0.4">
      <c r="B34" s="189" t="s">
        <v>63</v>
      </c>
      <c r="C34" s="190"/>
      <c r="F34" s="14"/>
      <c r="G34" s="18"/>
      <c r="H34" s="14"/>
      <c r="I34" s="18"/>
      <c r="J34" s="14"/>
    </row>
    <row r="35" spans="2:10" ht="30" customHeight="1" x14ac:dyDescent="0.4">
      <c r="B35" s="189"/>
      <c r="C35" s="190"/>
      <c r="F35" s="14"/>
      <c r="G35" s="18"/>
      <c r="H35" s="14"/>
      <c r="I35" s="18"/>
      <c r="J35" s="14"/>
    </row>
    <row r="36" spans="2:10" ht="30" customHeight="1" x14ac:dyDescent="0.4">
      <c r="B36" s="189"/>
      <c r="C36" s="191"/>
      <c r="F36" s="14"/>
      <c r="G36" s="18"/>
      <c r="H36" s="14"/>
      <c r="I36" s="18"/>
      <c r="J36" s="14"/>
    </row>
    <row r="37" spans="2:10" ht="3" customHeight="1" x14ac:dyDescent="0.4">
      <c r="C37" s="19"/>
      <c r="F37" s="17"/>
      <c r="G37" s="18"/>
      <c r="H37" s="17"/>
      <c r="I37" s="18"/>
      <c r="J37" s="17"/>
    </row>
    <row r="38" spans="2:10" ht="30" customHeight="1" x14ac:dyDescent="0.4">
      <c r="B38" s="189" t="s">
        <v>64</v>
      </c>
      <c r="C38" s="190"/>
      <c r="F38" s="14"/>
      <c r="G38" s="18"/>
      <c r="H38" s="14"/>
      <c r="I38" s="18"/>
      <c r="J38" s="14"/>
    </row>
    <row r="39" spans="2:10" ht="30" customHeight="1" x14ac:dyDescent="0.4">
      <c r="B39" s="189"/>
      <c r="C39" s="190"/>
      <c r="F39" s="14"/>
      <c r="G39" s="18"/>
      <c r="H39" s="14"/>
      <c r="I39" s="18"/>
      <c r="J39" s="14"/>
    </row>
    <row r="40" spans="2:10" ht="30" customHeight="1" x14ac:dyDescent="0.4">
      <c r="B40" s="189"/>
      <c r="C40" s="191"/>
      <c r="F40" s="14"/>
      <c r="G40" s="18"/>
      <c r="H40" s="14"/>
      <c r="I40" s="18"/>
      <c r="J40" s="14"/>
    </row>
    <row r="41" spans="2:10" ht="3" customHeight="1" x14ac:dyDescent="0.4">
      <c r="C41" s="19"/>
      <c r="F41" s="17"/>
      <c r="G41" s="18"/>
      <c r="H41" s="17"/>
      <c r="I41" s="18"/>
      <c r="J41" s="17"/>
    </row>
    <row r="42" spans="2:10" ht="30" customHeight="1" x14ac:dyDescent="0.4">
      <c r="B42" s="189" t="s">
        <v>81</v>
      </c>
      <c r="C42" s="190"/>
      <c r="F42" s="14"/>
      <c r="G42" s="18"/>
      <c r="H42" s="14"/>
      <c r="I42" s="18"/>
      <c r="J42" s="14"/>
    </row>
    <row r="43" spans="2:10" ht="30" customHeight="1" x14ac:dyDescent="0.4">
      <c r="B43" s="189"/>
      <c r="C43" s="190"/>
      <c r="F43" s="14"/>
      <c r="G43" s="18"/>
      <c r="H43" s="14"/>
      <c r="I43" s="18"/>
      <c r="J43" s="14"/>
    </row>
    <row r="44" spans="2:10" ht="30" customHeight="1" x14ac:dyDescent="0.4">
      <c r="B44" s="189"/>
      <c r="C44" s="191"/>
      <c r="F44" s="14"/>
      <c r="G44" s="18"/>
      <c r="H44" s="14"/>
      <c r="I44" s="18"/>
      <c r="J44" s="14"/>
    </row>
    <row r="45" spans="2:10" ht="3" customHeight="1" x14ac:dyDescent="0.4">
      <c r="C45" s="19"/>
      <c r="F45" s="17"/>
      <c r="G45" s="18"/>
      <c r="H45" s="17"/>
      <c r="I45" s="18"/>
      <c r="J45" s="17"/>
    </row>
    <row r="46" spans="2:10" ht="30" customHeight="1" x14ac:dyDescent="0.4">
      <c r="B46" s="189" t="s">
        <v>82</v>
      </c>
      <c r="C46" s="190"/>
      <c r="F46" s="14"/>
      <c r="G46" s="18"/>
      <c r="H46" s="14"/>
      <c r="I46" s="18"/>
      <c r="J46" s="14"/>
    </row>
    <row r="47" spans="2:10" ht="30" customHeight="1" x14ac:dyDescent="0.4">
      <c r="B47" s="189"/>
      <c r="C47" s="190"/>
      <c r="F47" s="14"/>
      <c r="G47" s="18"/>
      <c r="H47" s="14"/>
      <c r="I47" s="18"/>
      <c r="J47" s="14"/>
    </row>
    <row r="48" spans="2:10" ht="30" customHeight="1" x14ac:dyDescent="0.4">
      <c r="B48" s="189"/>
      <c r="C48" s="191"/>
      <c r="F48" s="14"/>
      <c r="G48" s="18"/>
      <c r="H48" s="14"/>
      <c r="I48" s="18"/>
      <c r="J48" s="14"/>
    </row>
    <row r="49" spans="2:10" ht="3" customHeight="1" x14ac:dyDescent="0.4">
      <c r="C49" s="19"/>
      <c r="F49" s="17"/>
      <c r="G49" s="18"/>
      <c r="H49" s="17"/>
      <c r="I49" s="18"/>
      <c r="J49" s="17"/>
    </row>
    <row r="50" spans="2:10" ht="30" customHeight="1" x14ac:dyDescent="0.4">
      <c r="B50" s="189" t="s">
        <v>83</v>
      </c>
      <c r="C50" s="190"/>
      <c r="F50" s="14"/>
      <c r="G50" s="18"/>
      <c r="H50" s="14"/>
      <c r="I50" s="18"/>
      <c r="J50" s="14"/>
    </row>
    <row r="51" spans="2:10" ht="30" customHeight="1" x14ac:dyDescent="0.4">
      <c r="B51" s="189"/>
      <c r="C51" s="190"/>
      <c r="F51" s="14"/>
      <c r="G51" s="18"/>
      <c r="H51" s="14"/>
      <c r="I51" s="18"/>
      <c r="J51" s="14"/>
    </row>
    <row r="52" spans="2:10" ht="30" customHeight="1" x14ac:dyDescent="0.4">
      <c r="B52" s="189"/>
      <c r="C52" s="191"/>
      <c r="F52" s="14"/>
      <c r="G52" s="18"/>
      <c r="H52" s="14"/>
      <c r="I52" s="18"/>
      <c r="J52" s="14"/>
    </row>
    <row r="53" spans="2:10" ht="3" customHeight="1" x14ac:dyDescent="0.4">
      <c r="C53" s="19"/>
      <c r="F53" s="17"/>
      <c r="G53" s="18"/>
      <c r="H53" s="17"/>
      <c r="I53" s="18"/>
      <c r="J53" s="17"/>
    </row>
    <row r="54" spans="2:10" ht="30" customHeight="1" x14ac:dyDescent="0.4">
      <c r="B54" s="189" t="s">
        <v>84</v>
      </c>
      <c r="C54" s="190"/>
      <c r="F54" s="14"/>
      <c r="G54" s="18"/>
      <c r="H54" s="14"/>
      <c r="I54" s="18"/>
      <c r="J54" s="14"/>
    </row>
    <row r="55" spans="2:10" ht="30" customHeight="1" x14ac:dyDescent="0.4">
      <c r="B55" s="189"/>
      <c r="C55" s="190"/>
      <c r="F55" s="14"/>
      <c r="G55" s="18"/>
      <c r="H55" s="14"/>
      <c r="I55" s="18"/>
      <c r="J55" s="14"/>
    </row>
    <row r="56" spans="2:10" ht="30" customHeight="1" x14ac:dyDescent="0.4">
      <c r="B56" s="189"/>
      <c r="C56" s="191"/>
      <c r="F56" s="14"/>
      <c r="G56" s="18"/>
      <c r="H56" s="14"/>
      <c r="I56" s="18"/>
      <c r="J56" s="14"/>
    </row>
    <row r="57" spans="2:10" ht="3" customHeight="1" x14ac:dyDescent="0.4">
      <c r="C57" s="19"/>
      <c r="F57" s="17"/>
      <c r="G57" s="18"/>
      <c r="H57" s="17"/>
      <c r="I57" s="18"/>
      <c r="J57" s="17"/>
    </row>
    <row r="58" spans="2:10" ht="30" customHeight="1" x14ac:dyDescent="0.4">
      <c r="B58" s="189" t="s">
        <v>85</v>
      </c>
      <c r="C58" s="190"/>
      <c r="F58" s="14"/>
      <c r="G58" s="18"/>
      <c r="H58" s="14"/>
      <c r="I58" s="18"/>
      <c r="J58" s="14"/>
    </row>
    <row r="59" spans="2:10" ht="30" customHeight="1" x14ac:dyDescent="0.4">
      <c r="B59" s="189"/>
      <c r="C59" s="190"/>
      <c r="F59" s="14"/>
      <c r="G59" s="18"/>
      <c r="H59" s="14"/>
      <c r="I59" s="18"/>
      <c r="J59" s="14"/>
    </row>
    <row r="60" spans="2:10" ht="30" customHeight="1" x14ac:dyDescent="0.4">
      <c r="B60" s="189"/>
      <c r="C60" s="191"/>
      <c r="F60" s="14"/>
      <c r="G60" s="18"/>
      <c r="H60" s="14"/>
      <c r="I60" s="18"/>
      <c r="J60" s="14"/>
    </row>
    <row r="61" spans="2:10" ht="3" customHeight="1" x14ac:dyDescent="0.4">
      <c r="C61" s="19"/>
      <c r="F61" s="17"/>
      <c r="G61" s="18"/>
      <c r="H61" s="17"/>
      <c r="I61" s="18"/>
      <c r="J61" s="17"/>
    </row>
    <row r="62" spans="2:10" ht="30" customHeight="1" x14ac:dyDescent="0.4">
      <c r="B62" s="189" t="s">
        <v>86</v>
      </c>
      <c r="C62" s="190"/>
      <c r="F62" s="14"/>
      <c r="G62" s="18"/>
      <c r="H62" s="14"/>
      <c r="I62" s="18"/>
      <c r="J62" s="14"/>
    </row>
    <row r="63" spans="2:10" ht="30" customHeight="1" x14ac:dyDescent="0.4">
      <c r="B63" s="189"/>
      <c r="C63" s="190"/>
      <c r="F63" s="14"/>
      <c r="G63" s="18"/>
      <c r="H63" s="14"/>
      <c r="I63" s="18"/>
      <c r="J63" s="14"/>
    </row>
    <row r="64" spans="2:10" ht="30" customHeight="1" x14ac:dyDescent="0.4">
      <c r="B64" s="189"/>
      <c r="C64" s="191"/>
      <c r="F64" s="14"/>
      <c r="G64" s="18"/>
      <c r="H64" s="14"/>
      <c r="I64" s="18"/>
      <c r="J64" s="14"/>
    </row>
    <row r="65" spans="2:10" ht="3" customHeight="1" x14ac:dyDescent="0.4">
      <c r="C65" s="19"/>
      <c r="F65" s="17"/>
      <c r="G65" s="18"/>
      <c r="H65" s="17"/>
      <c r="I65" s="18"/>
      <c r="J65" s="17"/>
    </row>
    <row r="66" spans="2:10" ht="30" customHeight="1" x14ac:dyDescent="0.4">
      <c r="B66" s="189" t="s">
        <v>87</v>
      </c>
      <c r="C66" s="190"/>
      <c r="F66" s="14"/>
      <c r="G66" s="18"/>
      <c r="H66" s="14"/>
      <c r="I66" s="18"/>
      <c r="J66" s="14"/>
    </row>
    <row r="67" spans="2:10" ht="30" customHeight="1" x14ac:dyDescent="0.4">
      <c r="B67" s="189"/>
      <c r="C67" s="190"/>
      <c r="F67" s="14"/>
      <c r="G67" s="18"/>
      <c r="H67" s="14"/>
      <c r="I67" s="18"/>
      <c r="J67" s="14"/>
    </row>
    <row r="68" spans="2:10" ht="30" customHeight="1" x14ac:dyDescent="0.4">
      <c r="B68" s="189"/>
      <c r="C68" s="191"/>
      <c r="F68" s="14"/>
      <c r="G68" s="18"/>
      <c r="H68" s="14"/>
      <c r="I68" s="18"/>
      <c r="J68" s="14"/>
    </row>
    <row r="69" spans="2:10" ht="3" customHeight="1" x14ac:dyDescent="0.4">
      <c r="C69" s="19"/>
      <c r="F69" s="17"/>
      <c r="G69" s="18"/>
      <c r="H69" s="17"/>
      <c r="I69" s="18"/>
      <c r="J69" s="17"/>
    </row>
  </sheetData>
  <sheetProtection formatCells="0" formatColumns="0" formatRows="0" selectLockedCells="1" sort="0" autoFilter="0" pivotTables="0"/>
  <mergeCells count="42">
    <mergeCell ref="B66:B68"/>
    <mergeCell ref="C66:C68"/>
    <mergeCell ref="B50:B52"/>
    <mergeCell ref="C50:C52"/>
    <mergeCell ref="B54:B56"/>
    <mergeCell ref="C54:C56"/>
    <mergeCell ref="B58:B60"/>
    <mergeCell ref="C58:C60"/>
    <mergeCell ref="B42:B44"/>
    <mergeCell ref="C42:C44"/>
    <mergeCell ref="B46:B48"/>
    <mergeCell ref="C46:C48"/>
    <mergeCell ref="B62:B64"/>
    <mergeCell ref="C62:C64"/>
    <mergeCell ref="B30:B32"/>
    <mergeCell ref="C30:C32"/>
    <mergeCell ref="B34:B36"/>
    <mergeCell ref="C34:C36"/>
    <mergeCell ref="B38:B40"/>
    <mergeCell ref="C38:C40"/>
    <mergeCell ref="H18:H20"/>
    <mergeCell ref="B22:B24"/>
    <mergeCell ref="C22:C24"/>
    <mergeCell ref="H22:H24"/>
    <mergeCell ref="B26:B28"/>
    <mergeCell ref="C26:C28"/>
    <mergeCell ref="H26:H28"/>
    <mergeCell ref="B18:B20"/>
    <mergeCell ref="C18:C20"/>
    <mergeCell ref="B2:J2"/>
    <mergeCell ref="B4:J4"/>
    <mergeCell ref="C6:C8"/>
    <mergeCell ref="F6:J6"/>
    <mergeCell ref="F7:F8"/>
    <mergeCell ref="H7:H8"/>
    <mergeCell ref="J7:J8"/>
    <mergeCell ref="B10:B12"/>
    <mergeCell ref="C10:C12"/>
    <mergeCell ref="H10:H12"/>
    <mergeCell ref="B14:B16"/>
    <mergeCell ref="C14:C16"/>
    <mergeCell ref="H14:H16"/>
  </mergeCells>
  <conditionalFormatting sqref="C1:C5">
    <cfRule type="cellIs" dxfId="43" priority="6" operator="equal">
      <formula>0</formula>
    </cfRule>
  </conditionalFormatting>
  <conditionalFormatting sqref="C9:C1048576">
    <cfRule type="cellIs" dxfId="42" priority="1" operator="equal">
      <formula>0</formula>
    </cfRule>
  </conditionalFormatting>
  <pageMargins left="0" right="0" top="0" bottom="0" header="0" footer="0"/>
  <pageSetup paperSize="9" scale="80" fitToHeight="2" orientation="landscape" r:id="rId1"/>
  <rowBreaks count="1" manualBreakCount="1">
    <brk id="28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R5:U14"/>
  <sheetViews>
    <sheetView showGridLines="0" topLeftCell="E1" zoomScaleNormal="100" workbookViewId="0">
      <selection activeCell="E2" sqref="E2"/>
    </sheetView>
  </sheetViews>
  <sheetFormatPr defaultColWidth="9.15234375" defaultRowHeight="14.6" x14ac:dyDescent="0.4"/>
  <cols>
    <col min="1" max="4" width="3.15234375" customWidth="1"/>
    <col min="18" max="18" width="3.53515625" customWidth="1"/>
    <col min="19" max="19" width="5.69140625" customWidth="1"/>
    <col min="21" max="21" width="9.3046875" customWidth="1"/>
  </cols>
  <sheetData>
    <row r="5" spans="18:21" ht="15" thickBot="1" x14ac:dyDescent="0.45"/>
    <row r="6" spans="18:21" x14ac:dyDescent="0.4">
      <c r="R6" s="1"/>
      <c r="S6" s="2"/>
      <c r="T6" s="2"/>
      <c r="U6" s="3"/>
    </row>
    <row r="7" spans="18:21" ht="15.45" x14ac:dyDescent="0.4">
      <c r="R7" s="4"/>
      <c r="S7" s="5"/>
      <c r="T7" s="6" t="s">
        <v>21</v>
      </c>
      <c r="U7" s="7"/>
    </row>
    <row r="8" spans="18:21" ht="15.45" x14ac:dyDescent="0.4">
      <c r="R8" s="4"/>
      <c r="T8" s="6"/>
      <c r="U8" s="7"/>
    </row>
    <row r="9" spans="18:21" ht="15.45" x14ac:dyDescent="0.4">
      <c r="R9" s="4"/>
      <c r="S9" s="8"/>
      <c r="T9" s="6" t="s">
        <v>18</v>
      </c>
      <c r="U9" s="7"/>
    </row>
    <row r="10" spans="18:21" ht="15.45" x14ac:dyDescent="0.4">
      <c r="R10" s="4"/>
      <c r="T10" s="6"/>
      <c r="U10" s="7"/>
    </row>
    <row r="11" spans="18:21" ht="15.45" x14ac:dyDescent="0.4">
      <c r="R11" s="4"/>
      <c r="S11" s="9"/>
      <c r="T11" s="6" t="s">
        <v>19</v>
      </c>
      <c r="U11" s="7"/>
    </row>
    <row r="12" spans="18:21" ht="15.45" x14ac:dyDescent="0.4">
      <c r="R12" s="4"/>
      <c r="T12" s="6"/>
      <c r="U12" s="7"/>
    </row>
    <row r="13" spans="18:21" ht="15.45" x14ac:dyDescent="0.4">
      <c r="R13" s="4"/>
      <c r="S13" s="10"/>
      <c r="T13" s="6" t="s">
        <v>20</v>
      </c>
      <c r="U13" s="7"/>
    </row>
    <row r="14" spans="18:21" ht="15" thickBot="1" x14ac:dyDescent="0.45">
      <c r="R14" s="11"/>
      <c r="S14" s="12"/>
      <c r="T14" s="12"/>
      <c r="U14" s="13"/>
    </row>
  </sheetData>
  <sheetProtection selectLockedCells="1" selectUnlockedCells="1"/>
  <printOptions horizontalCentered="1" verticalCentered="1"/>
  <pageMargins left="0" right="0" top="0" bottom="0" header="0" footer="0"/>
  <pageSetup paperSize="9" orientation="landscape" r:id="rId1"/>
  <headerFooter>
    <oddFooter>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EC13-5676-4CB6-93BF-9A03C9559C8B}">
  <sheetPr>
    <pageSetUpPr fitToPage="1"/>
  </sheetPr>
  <dimension ref="B1:M48"/>
  <sheetViews>
    <sheetView showGridLines="0" zoomScale="80" zoomScaleNormal="80" workbookViewId="0">
      <pane xSplit="5" ySplit="9" topLeftCell="F10" activePane="bottomRight" state="frozen"/>
      <selection activeCell="V25" sqref="V25"/>
      <selection pane="topRight" activeCell="V25" sqref="V25"/>
      <selection pane="bottomLeft" activeCell="V25" sqref="V25"/>
      <selection pane="bottomRight" activeCell="J21" sqref="J21"/>
    </sheetView>
  </sheetViews>
  <sheetFormatPr defaultColWidth="9.15234375" defaultRowHeight="14.15" x14ac:dyDescent="0.4"/>
  <cols>
    <col min="1" max="1" width="1.84375" style="15" customWidth="1"/>
    <col min="2" max="2" width="4.69140625" style="15" customWidth="1"/>
    <col min="3" max="3" width="39.53515625" style="16" customWidth="1"/>
    <col min="4" max="5" width="0.53515625" style="16" customWidth="1"/>
    <col min="6" max="6" width="17.69140625" style="16" customWidth="1"/>
    <col min="7" max="7" width="0.53515625" style="16" customWidth="1"/>
    <col min="8" max="8" width="17.69140625" style="16" customWidth="1"/>
    <col min="9" max="9" width="0.53515625" style="16" customWidth="1"/>
    <col min="10" max="10" width="120.69140625" style="16" customWidth="1"/>
    <col min="11" max="11" width="0.53515625" style="16" customWidth="1"/>
    <col min="12" max="12" width="9.15234375" style="15"/>
    <col min="13" max="13" width="1.69140625" style="15" customWidth="1"/>
    <col min="14" max="16384" width="9.15234375" style="15"/>
  </cols>
  <sheetData>
    <row r="1" spans="2:11" ht="14.6" thickBot="1" x14ac:dyDescent="0.45">
      <c r="B1" s="214" t="s">
        <v>103</v>
      </c>
      <c r="C1" s="214"/>
      <c r="D1" s="214"/>
      <c r="E1" s="214"/>
      <c r="F1" s="214"/>
      <c r="G1" s="214"/>
      <c r="H1" s="214"/>
      <c r="I1" s="214"/>
      <c r="J1" s="214"/>
    </row>
    <row r="2" spans="2:11" ht="21.45" thickTop="1" x14ac:dyDescent="0.4">
      <c r="B2" s="34"/>
      <c r="C2" s="35"/>
      <c r="D2" s="89"/>
      <c r="E2" s="89"/>
      <c r="F2" s="224" t="s">
        <v>88</v>
      </c>
      <c r="G2" s="224"/>
      <c r="H2" s="224"/>
      <c r="I2" s="224"/>
      <c r="J2" s="224"/>
      <c r="K2" s="224"/>
    </row>
    <row r="3" spans="2:11" ht="3" customHeight="1" x14ac:dyDescent="0.4">
      <c r="B3" s="37"/>
      <c r="C3" s="38"/>
      <c r="F3" s="90"/>
    </row>
    <row r="4" spans="2:11" ht="21.45" thickBot="1" x14ac:dyDescent="0.45">
      <c r="B4" s="40"/>
      <c r="C4" s="41"/>
      <c r="D4" s="89"/>
      <c r="E4" s="89"/>
      <c r="F4" s="225" t="str">
        <f>'Ameaças Avaliação'!E4</f>
        <v>SUPERINTENDÊNCIA DE OBRAS</v>
      </c>
      <c r="G4" s="225"/>
      <c r="H4" s="225"/>
      <c r="I4" s="225"/>
      <c r="J4" s="225"/>
      <c r="K4" s="225"/>
    </row>
    <row r="5" spans="2:11" ht="3" customHeight="1" thickTop="1" thickBot="1" x14ac:dyDescent="0.45"/>
    <row r="6" spans="2:11" ht="27" customHeight="1" x14ac:dyDescent="0.4">
      <c r="B6" s="148" t="s">
        <v>55</v>
      </c>
      <c r="C6" s="149" t="s">
        <v>55</v>
      </c>
      <c r="D6" s="22"/>
      <c r="E6" s="22"/>
      <c r="F6" s="183" t="s">
        <v>75</v>
      </c>
      <c r="G6" s="22"/>
      <c r="H6" s="182" t="s">
        <v>34</v>
      </c>
      <c r="I6" s="22"/>
      <c r="J6" s="182" t="s">
        <v>33</v>
      </c>
      <c r="K6" s="22"/>
    </row>
    <row r="7" spans="2:11" ht="16.5" customHeight="1" x14ac:dyDescent="0.4">
      <c r="B7" s="150" t="s">
        <v>0</v>
      </c>
      <c r="C7" s="151"/>
      <c r="D7" s="22"/>
      <c r="E7" s="22"/>
      <c r="F7" s="183"/>
      <c r="G7" s="22"/>
      <c r="H7" s="182" t="s">
        <v>34</v>
      </c>
      <c r="I7" s="22"/>
      <c r="J7" s="182"/>
      <c r="K7" s="22"/>
    </row>
    <row r="8" spans="2:11" ht="23.15" customHeight="1" thickBot="1" x14ac:dyDescent="0.45">
      <c r="B8" s="152"/>
      <c r="C8" s="153"/>
      <c r="D8" s="22"/>
      <c r="E8" s="22"/>
      <c r="F8" s="183"/>
      <c r="G8" s="22"/>
      <c r="H8" s="182"/>
      <c r="I8" s="22"/>
      <c r="J8" s="182"/>
      <c r="K8" s="22"/>
    </row>
    <row r="9" spans="2:11" ht="3" customHeight="1" x14ac:dyDescent="0.4">
      <c r="B9" s="21"/>
      <c r="C9" s="20"/>
    </row>
    <row r="10" spans="2:11" ht="30" customHeight="1" x14ac:dyDescent="0.4">
      <c r="B10" s="215" t="s">
        <v>57</v>
      </c>
      <c r="C10" s="216" t="s">
        <v>111</v>
      </c>
      <c r="D10" s="27"/>
      <c r="E10" s="27"/>
      <c r="F10" s="220" t="s">
        <v>79</v>
      </c>
      <c r="G10" s="27"/>
      <c r="H10" s="192" t="s">
        <v>149</v>
      </c>
      <c r="I10" s="27"/>
      <c r="J10" s="113" t="s">
        <v>150</v>
      </c>
    </row>
    <row r="11" spans="2:11" ht="30" customHeight="1" x14ac:dyDescent="0.4">
      <c r="B11" s="215"/>
      <c r="C11" s="216"/>
      <c r="D11" s="27"/>
      <c r="E11" s="27"/>
      <c r="F11" s="220"/>
      <c r="G11" s="27"/>
      <c r="H11" s="222"/>
      <c r="I11" s="27"/>
      <c r="J11" s="113" t="s">
        <v>112</v>
      </c>
    </row>
    <row r="12" spans="2:11" ht="30" customHeight="1" x14ac:dyDescent="0.4">
      <c r="B12" s="215"/>
      <c r="C12" s="217"/>
      <c r="D12" s="27"/>
      <c r="E12" s="27"/>
      <c r="F12" s="221"/>
      <c r="G12" s="27"/>
      <c r="H12" s="223"/>
      <c r="I12" s="27"/>
      <c r="J12" s="114"/>
    </row>
    <row r="13" spans="2:11" ht="3" customHeight="1" x14ac:dyDescent="0.4">
      <c r="B13" s="26"/>
      <c r="C13" s="91"/>
      <c r="D13" s="27"/>
      <c r="E13" s="27"/>
      <c r="F13" s="85"/>
      <c r="G13" s="27"/>
      <c r="H13" s="84"/>
      <c r="I13" s="27"/>
      <c r="J13" s="94"/>
    </row>
    <row r="14" spans="2:11" ht="30" customHeight="1" x14ac:dyDescent="0.4">
      <c r="B14" s="215" t="s">
        <v>58</v>
      </c>
      <c r="C14" s="216" t="s">
        <v>151</v>
      </c>
      <c r="D14" s="27"/>
      <c r="E14" s="27"/>
      <c r="F14" s="220" t="s">
        <v>79</v>
      </c>
      <c r="G14" s="27"/>
      <c r="H14" s="192" t="s">
        <v>149</v>
      </c>
      <c r="I14" s="27"/>
      <c r="J14" s="92" t="s">
        <v>153</v>
      </c>
    </row>
    <row r="15" spans="2:11" ht="30" customHeight="1" x14ac:dyDescent="0.4">
      <c r="B15" s="215"/>
      <c r="C15" s="216"/>
      <c r="D15" s="27"/>
      <c r="E15" s="27"/>
      <c r="F15" s="220"/>
      <c r="G15" s="27"/>
      <c r="H15" s="222"/>
      <c r="I15" s="27"/>
      <c r="J15" s="93" t="s">
        <v>154</v>
      </c>
    </row>
    <row r="16" spans="2:11" ht="30" customHeight="1" x14ac:dyDescent="0.4">
      <c r="B16" s="215"/>
      <c r="C16" s="217"/>
      <c r="D16" s="27"/>
      <c r="E16" s="27"/>
      <c r="F16" s="221"/>
      <c r="G16" s="27"/>
      <c r="H16" s="223"/>
      <c r="I16" s="27"/>
      <c r="J16" s="93" t="s">
        <v>155</v>
      </c>
    </row>
    <row r="17" spans="2:13" ht="3" customHeight="1" x14ac:dyDescent="0.4">
      <c r="B17" s="26"/>
      <c r="C17" s="91"/>
      <c r="D17" s="27"/>
      <c r="E17" s="27"/>
      <c r="F17" s="85"/>
      <c r="G17" s="27"/>
      <c r="H17" s="84"/>
      <c r="I17" s="27"/>
      <c r="J17" s="94"/>
    </row>
    <row r="18" spans="2:13" ht="30" customHeight="1" x14ac:dyDescent="0.4">
      <c r="B18" s="215" t="s">
        <v>59</v>
      </c>
      <c r="C18" s="216" t="s">
        <v>152</v>
      </c>
      <c r="D18" s="27"/>
      <c r="E18" s="27"/>
      <c r="F18" s="220" t="s">
        <v>79</v>
      </c>
      <c r="G18" s="27"/>
      <c r="H18" s="192" t="s">
        <v>149</v>
      </c>
      <c r="I18" s="27"/>
      <c r="J18" s="92" t="s">
        <v>153</v>
      </c>
    </row>
    <row r="19" spans="2:13" ht="30" customHeight="1" x14ac:dyDescent="0.4">
      <c r="B19" s="215"/>
      <c r="C19" s="216"/>
      <c r="D19" s="27"/>
      <c r="E19" s="27"/>
      <c r="F19" s="220"/>
      <c r="G19" s="27"/>
      <c r="H19" s="222"/>
      <c r="I19" s="27"/>
      <c r="J19" s="93" t="s">
        <v>154</v>
      </c>
    </row>
    <row r="20" spans="2:13" ht="30" customHeight="1" x14ac:dyDescent="0.4">
      <c r="B20" s="215"/>
      <c r="C20" s="217"/>
      <c r="D20" s="27"/>
      <c r="E20" s="27"/>
      <c r="F20" s="221"/>
      <c r="G20" s="27"/>
      <c r="H20" s="223"/>
      <c r="I20" s="27"/>
      <c r="J20" s="93" t="s">
        <v>156</v>
      </c>
    </row>
    <row r="21" spans="2:13" ht="3" customHeight="1" x14ac:dyDescent="0.4">
      <c r="B21" s="26"/>
      <c r="C21" s="91"/>
      <c r="D21" s="27"/>
      <c r="E21" s="27"/>
      <c r="F21" s="85"/>
      <c r="G21" s="27"/>
      <c r="H21" s="84"/>
      <c r="I21" s="27"/>
      <c r="J21" s="94"/>
    </row>
    <row r="22" spans="2:13" ht="30" customHeight="1" x14ac:dyDescent="0.4">
      <c r="B22" s="215" t="s">
        <v>60</v>
      </c>
      <c r="C22" s="216"/>
      <c r="D22" s="27"/>
      <c r="E22" s="27"/>
      <c r="F22" s="220"/>
      <c r="G22" s="27"/>
      <c r="H22" s="168"/>
      <c r="I22" s="27"/>
      <c r="J22" s="92"/>
    </row>
    <row r="23" spans="2:13" ht="30" customHeight="1" x14ac:dyDescent="0.4">
      <c r="B23" s="215"/>
      <c r="C23" s="216"/>
      <c r="D23" s="27"/>
      <c r="E23" s="27"/>
      <c r="F23" s="220"/>
      <c r="G23" s="27"/>
      <c r="H23" s="218"/>
      <c r="I23" s="27"/>
      <c r="J23" s="93"/>
    </row>
    <row r="24" spans="2:13" ht="30" customHeight="1" x14ac:dyDescent="0.4">
      <c r="B24" s="215"/>
      <c r="C24" s="217"/>
      <c r="D24" s="27"/>
      <c r="E24" s="27"/>
      <c r="F24" s="221"/>
      <c r="G24" s="27"/>
      <c r="H24" s="219"/>
      <c r="I24" s="27"/>
      <c r="J24" s="93"/>
    </row>
    <row r="25" spans="2:13" ht="3" customHeight="1" x14ac:dyDescent="0.4">
      <c r="B25" s="26"/>
      <c r="C25" s="91"/>
      <c r="D25" s="27"/>
      <c r="E25" s="27"/>
      <c r="F25" s="85"/>
      <c r="G25" s="27"/>
      <c r="H25" s="84"/>
      <c r="I25" s="27"/>
      <c r="J25" s="94"/>
    </row>
    <row r="26" spans="2:13" ht="30" customHeight="1" x14ac:dyDescent="0.4">
      <c r="B26" s="215">
        <v>5</v>
      </c>
      <c r="C26" s="216"/>
      <c r="D26" s="27"/>
      <c r="E26" s="27"/>
      <c r="F26" s="220"/>
      <c r="G26" s="27"/>
      <c r="H26" s="168"/>
      <c r="I26" s="27"/>
      <c r="J26" s="92"/>
    </row>
    <row r="27" spans="2:13" ht="30" customHeight="1" x14ac:dyDescent="0.4">
      <c r="B27" s="215"/>
      <c r="C27" s="216"/>
      <c r="D27" s="27"/>
      <c r="E27" s="27"/>
      <c r="F27" s="220"/>
      <c r="G27" s="27"/>
      <c r="H27" s="218"/>
      <c r="I27" s="27"/>
      <c r="J27" s="93"/>
    </row>
    <row r="28" spans="2:13" ht="30" customHeight="1" x14ac:dyDescent="0.4">
      <c r="B28" s="215"/>
      <c r="C28" s="217"/>
      <c r="D28" s="27"/>
      <c r="E28" s="27"/>
      <c r="F28" s="221"/>
      <c r="G28" s="27"/>
      <c r="H28" s="219"/>
      <c r="I28" s="27"/>
      <c r="J28" s="93"/>
    </row>
    <row r="29" spans="2:13" ht="3" customHeight="1" x14ac:dyDescent="0.4">
      <c r="C29" s="98"/>
      <c r="D29" s="99"/>
      <c r="E29" s="99"/>
      <c r="F29" s="100"/>
      <c r="G29" s="99"/>
      <c r="H29" s="101"/>
      <c r="I29" s="99"/>
      <c r="J29" s="101"/>
      <c r="M29" s="102" t="s">
        <v>79</v>
      </c>
    </row>
    <row r="30" spans="2:13" ht="30" customHeight="1" x14ac:dyDescent="0.4">
      <c r="B30" s="189" t="s">
        <v>62</v>
      </c>
      <c r="C30" s="207"/>
      <c r="D30" s="99"/>
      <c r="E30" s="99"/>
      <c r="F30" s="209"/>
      <c r="G30" s="99"/>
      <c r="H30" s="211"/>
      <c r="I30" s="99"/>
      <c r="J30" s="103"/>
      <c r="M30" s="102" t="s">
        <v>76</v>
      </c>
    </row>
    <row r="31" spans="2:13" ht="30" customHeight="1" x14ac:dyDescent="0.4">
      <c r="B31" s="189"/>
      <c r="C31" s="207"/>
      <c r="D31" s="99"/>
      <c r="E31" s="99"/>
      <c r="F31" s="209"/>
      <c r="G31" s="99"/>
      <c r="H31" s="212"/>
      <c r="I31" s="99"/>
      <c r="J31" s="104"/>
      <c r="M31" s="102" t="s">
        <v>77</v>
      </c>
    </row>
    <row r="32" spans="2:13" ht="30" customHeight="1" x14ac:dyDescent="0.4">
      <c r="B32" s="189"/>
      <c r="C32" s="208"/>
      <c r="D32" s="99"/>
      <c r="E32" s="99"/>
      <c r="F32" s="210"/>
      <c r="G32" s="99"/>
      <c r="H32" s="213"/>
      <c r="I32" s="99"/>
      <c r="J32" s="104"/>
      <c r="M32" s="102" t="s">
        <v>74</v>
      </c>
    </row>
    <row r="33" spans="2:10" ht="3" customHeight="1" x14ac:dyDescent="0.4">
      <c r="C33" s="98"/>
      <c r="D33" s="99"/>
      <c r="E33" s="99"/>
      <c r="F33" s="100"/>
      <c r="G33" s="99"/>
      <c r="H33" s="101"/>
      <c r="I33" s="99"/>
      <c r="J33" s="101"/>
    </row>
    <row r="34" spans="2:10" ht="30" customHeight="1" x14ac:dyDescent="0.4">
      <c r="B34" s="189" t="s">
        <v>63</v>
      </c>
      <c r="C34" s="207"/>
      <c r="D34" s="99"/>
      <c r="E34" s="99"/>
      <c r="F34" s="209"/>
      <c r="G34" s="99"/>
      <c r="H34" s="211"/>
      <c r="I34" s="99"/>
      <c r="J34" s="103"/>
    </row>
    <row r="35" spans="2:10" ht="30" customHeight="1" x14ac:dyDescent="0.4">
      <c r="B35" s="189"/>
      <c r="C35" s="207"/>
      <c r="D35" s="99"/>
      <c r="E35" s="99"/>
      <c r="F35" s="209"/>
      <c r="G35" s="99"/>
      <c r="H35" s="212"/>
      <c r="I35" s="99"/>
      <c r="J35" s="104"/>
    </row>
    <row r="36" spans="2:10" ht="30" customHeight="1" x14ac:dyDescent="0.4">
      <c r="B36" s="189"/>
      <c r="C36" s="208"/>
      <c r="D36" s="99"/>
      <c r="E36" s="99"/>
      <c r="F36" s="210"/>
      <c r="G36" s="99"/>
      <c r="H36" s="213"/>
      <c r="I36" s="99"/>
      <c r="J36" s="104"/>
    </row>
    <row r="37" spans="2:10" ht="3" customHeight="1" x14ac:dyDescent="0.4">
      <c r="C37" s="98"/>
      <c r="D37" s="99"/>
      <c r="E37" s="99"/>
      <c r="F37" s="100"/>
      <c r="G37" s="99"/>
      <c r="H37" s="101"/>
      <c r="I37" s="99"/>
      <c r="J37" s="101"/>
    </row>
    <row r="38" spans="2:10" ht="30" customHeight="1" x14ac:dyDescent="0.4">
      <c r="B38" s="189" t="s">
        <v>64</v>
      </c>
      <c r="C38" s="207"/>
      <c r="D38" s="99"/>
      <c r="E38" s="99"/>
      <c r="F38" s="209"/>
      <c r="G38" s="99"/>
      <c r="H38" s="211"/>
      <c r="I38" s="99"/>
      <c r="J38" s="103"/>
    </row>
    <row r="39" spans="2:10" ht="30" customHeight="1" x14ac:dyDescent="0.4">
      <c r="B39" s="189"/>
      <c r="C39" s="207"/>
      <c r="D39" s="99"/>
      <c r="E39" s="99"/>
      <c r="F39" s="209"/>
      <c r="G39" s="99"/>
      <c r="H39" s="212"/>
      <c r="I39" s="99"/>
      <c r="J39" s="104"/>
    </row>
    <row r="40" spans="2:10" ht="30" customHeight="1" x14ac:dyDescent="0.4">
      <c r="B40" s="189"/>
      <c r="C40" s="208"/>
      <c r="D40" s="99"/>
      <c r="E40" s="99"/>
      <c r="F40" s="210"/>
      <c r="G40" s="99"/>
      <c r="H40" s="213"/>
      <c r="I40" s="99"/>
      <c r="J40" s="104"/>
    </row>
    <row r="41" spans="2:10" ht="3" customHeight="1" x14ac:dyDescent="0.4">
      <c r="C41" s="98"/>
      <c r="D41" s="99"/>
      <c r="E41" s="99"/>
      <c r="F41" s="100"/>
      <c r="G41" s="99"/>
      <c r="H41" s="101"/>
      <c r="I41" s="99"/>
      <c r="J41" s="101"/>
    </row>
    <row r="42" spans="2:10" ht="30" customHeight="1" x14ac:dyDescent="0.4">
      <c r="B42" s="189" t="s">
        <v>81</v>
      </c>
      <c r="C42" s="207"/>
      <c r="D42" s="99"/>
      <c r="E42" s="99"/>
      <c r="F42" s="209"/>
      <c r="G42" s="99"/>
      <c r="H42" s="211"/>
      <c r="I42" s="99"/>
      <c r="J42" s="103"/>
    </row>
    <row r="43" spans="2:10" ht="30" customHeight="1" x14ac:dyDescent="0.4">
      <c r="B43" s="189"/>
      <c r="C43" s="207"/>
      <c r="D43" s="99"/>
      <c r="E43" s="99"/>
      <c r="F43" s="209"/>
      <c r="G43" s="99"/>
      <c r="H43" s="212"/>
      <c r="I43" s="99"/>
      <c r="J43" s="104"/>
    </row>
    <row r="44" spans="2:10" ht="30" customHeight="1" x14ac:dyDescent="0.4">
      <c r="B44" s="189"/>
      <c r="C44" s="208"/>
      <c r="D44" s="99"/>
      <c r="E44" s="99"/>
      <c r="F44" s="210"/>
      <c r="G44" s="99"/>
      <c r="H44" s="213"/>
      <c r="I44" s="99"/>
      <c r="J44" s="104"/>
    </row>
    <row r="45" spans="2:10" ht="3" customHeight="1" x14ac:dyDescent="0.4">
      <c r="C45" s="98"/>
      <c r="D45" s="99"/>
      <c r="E45" s="99"/>
      <c r="F45" s="100"/>
      <c r="G45" s="99"/>
      <c r="H45" s="101"/>
      <c r="I45" s="99"/>
      <c r="J45" s="101"/>
    </row>
    <row r="46" spans="2:10" ht="30" customHeight="1" x14ac:dyDescent="0.4">
      <c r="B46" s="189" t="s">
        <v>82</v>
      </c>
      <c r="C46" s="207"/>
      <c r="D46" s="99"/>
      <c r="E46" s="99"/>
      <c r="F46" s="209"/>
      <c r="G46" s="99"/>
      <c r="H46" s="211"/>
      <c r="I46" s="99"/>
      <c r="J46" s="103"/>
    </row>
    <row r="47" spans="2:10" ht="30" customHeight="1" x14ac:dyDescent="0.4">
      <c r="B47" s="189"/>
      <c r="C47" s="207"/>
      <c r="D47" s="99"/>
      <c r="E47" s="99"/>
      <c r="F47" s="209"/>
      <c r="G47" s="99"/>
      <c r="H47" s="212"/>
      <c r="I47" s="99"/>
      <c r="J47" s="104"/>
    </row>
    <row r="48" spans="2:10" ht="30" customHeight="1" x14ac:dyDescent="0.4">
      <c r="B48" s="189"/>
      <c r="C48" s="208"/>
      <c r="D48" s="99"/>
      <c r="E48" s="99"/>
      <c r="F48" s="210"/>
      <c r="G48" s="99"/>
      <c r="H48" s="213"/>
      <c r="I48" s="99"/>
      <c r="J48" s="104"/>
    </row>
  </sheetData>
  <sheetProtection algorithmName="SHA-512" hashValue="FusnNL27unyRwMSQMaajVEjdA+Y0tgcooJJL1hV1RVBnzEqZXu3dZdbC//lQCA1HybcadpBX3y5vIj0Jv43tBA==" saltValue="k19qsOOx3tbJKENJt3OBeA==" spinCount="100000" sheet="1" formatCells="0" formatRows="0" insertRows="0" selectLockedCells="1" pivotTables="0"/>
  <mergeCells count="47">
    <mergeCell ref="B26:B28"/>
    <mergeCell ref="C26:C28"/>
    <mergeCell ref="F26:F28"/>
    <mergeCell ref="H26:H28"/>
    <mergeCell ref="F2:K2"/>
    <mergeCell ref="F4:K4"/>
    <mergeCell ref="B6:C8"/>
    <mergeCell ref="H18:H20"/>
    <mergeCell ref="B22:B24"/>
    <mergeCell ref="C22:C24"/>
    <mergeCell ref="H22:H24"/>
    <mergeCell ref="C18:C20"/>
    <mergeCell ref="B18:B20"/>
    <mergeCell ref="F18:F20"/>
    <mergeCell ref="F22:F24"/>
    <mergeCell ref="F6:F8"/>
    <mergeCell ref="B1:J1"/>
    <mergeCell ref="B14:B16"/>
    <mergeCell ref="C14:C16"/>
    <mergeCell ref="H14:H16"/>
    <mergeCell ref="F10:F12"/>
    <mergeCell ref="F14:F16"/>
    <mergeCell ref="H6:H8"/>
    <mergeCell ref="B10:B12"/>
    <mergeCell ref="C10:C12"/>
    <mergeCell ref="H10:H12"/>
    <mergeCell ref="J6:J8"/>
    <mergeCell ref="B30:B32"/>
    <mergeCell ref="C30:C32"/>
    <mergeCell ref="F30:F32"/>
    <mergeCell ref="H30:H32"/>
    <mergeCell ref="B34:B36"/>
    <mergeCell ref="C34:C36"/>
    <mergeCell ref="F34:F36"/>
    <mergeCell ref="H34:H36"/>
    <mergeCell ref="B46:B48"/>
    <mergeCell ref="C46:C48"/>
    <mergeCell ref="F46:F48"/>
    <mergeCell ref="H46:H48"/>
    <mergeCell ref="B38:B40"/>
    <mergeCell ref="C38:C40"/>
    <mergeCell ref="F38:F40"/>
    <mergeCell ref="H38:H40"/>
    <mergeCell ref="B42:B44"/>
    <mergeCell ref="C42:C44"/>
    <mergeCell ref="F42:F44"/>
    <mergeCell ref="H42:H44"/>
  </mergeCells>
  <conditionalFormatting sqref="C5">
    <cfRule type="cellIs" dxfId="41" priority="62" operator="equal">
      <formula>0</formula>
    </cfRule>
  </conditionalFormatting>
  <conditionalFormatting sqref="C9:C1048576">
    <cfRule type="cellIs" dxfId="40" priority="1" operator="equal">
      <formula>0</formula>
    </cfRule>
  </conditionalFormatting>
  <conditionalFormatting sqref="F10:F12">
    <cfRule type="cellIs" dxfId="39" priority="48" stopIfTrue="1" operator="equal">
      <formula>$M$32</formula>
    </cfRule>
    <cfRule type="cellIs" dxfId="38" priority="49" stopIfTrue="1" operator="equal">
      <formula>$M$31</formula>
    </cfRule>
    <cfRule type="cellIs" dxfId="37" priority="50" stopIfTrue="1" operator="equal">
      <formula>$M$30</formula>
    </cfRule>
    <cfRule type="cellIs" dxfId="36" priority="52" operator="equal">
      <formula>$M$29</formula>
    </cfRule>
  </conditionalFormatting>
  <conditionalFormatting sqref="F14:F16">
    <cfRule type="cellIs" dxfId="35" priority="45" stopIfTrue="1" operator="equal">
      <formula>$M$31</formula>
    </cfRule>
    <cfRule type="cellIs" dxfId="34" priority="44" stopIfTrue="1" operator="equal">
      <formula>$M$32</formula>
    </cfRule>
    <cfRule type="cellIs" dxfId="33" priority="46" stopIfTrue="1" operator="equal">
      <formula>$M$30</formula>
    </cfRule>
    <cfRule type="cellIs" dxfId="32" priority="47" operator="equal">
      <formula>$M$29</formula>
    </cfRule>
  </conditionalFormatting>
  <conditionalFormatting sqref="F18:F20">
    <cfRule type="cellIs" dxfId="31" priority="43" operator="equal">
      <formula>$M$29</formula>
    </cfRule>
    <cfRule type="cellIs" dxfId="30" priority="41" stopIfTrue="1" operator="equal">
      <formula>$M$31</formula>
    </cfRule>
    <cfRule type="cellIs" dxfId="29" priority="40" stopIfTrue="1" operator="equal">
      <formula>$M$32</formula>
    </cfRule>
    <cfRule type="cellIs" dxfId="28" priority="42" stopIfTrue="1" operator="equal">
      <formula>$M$30</formula>
    </cfRule>
  </conditionalFormatting>
  <conditionalFormatting sqref="F22:F24">
    <cfRule type="cellIs" dxfId="27" priority="39" operator="equal">
      <formula>$M$29</formula>
    </cfRule>
    <cfRule type="cellIs" dxfId="26" priority="38" stopIfTrue="1" operator="equal">
      <formula>$M$30</formula>
    </cfRule>
    <cfRule type="cellIs" dxfId="25" priority="37" stopIfTrue="1" operator="equal">
      <formula>$M$31</formula>
    </cfRule>
    <cfRule type="cellIs" dxfId="24" priority="36" stopIfTrue="1" operator="equal">
      <formula>$M$32</formula>
    </cfRule>
  </conditionalFormatting>
  <conditionalFormatting sqref="F26:F28">
    <cfRule type="cellIs" dxfId="23" priority="35" operator="equal">
      <formula>$M$29</formula>
    </cfRule>
    <cfRule type="cellIs" dxfId="22" priority="33" stopIfTrue="1" operator="equal">
      <formula>$M$31</formula>
    </cfRule>
    <cfRule type="cellIs" dxfId="21" priority="32" stopIfTrue="1" operator="equal">
      <formula>$M$32</formula>
    </cfRule>
    <cfRule type="cellIs" dxfId="20" priority="34" stopIfTrue="1" operator="equal">
      <formula>$M$30</formula>
    </cfRule>
  </conditionalFormatting>
  <conditionalFormatting sqref="F30:F32">
    <cfRule type="cellIs" dxfId="19" priority="18" stopIfTrue="1" operator="equal">
      <formula>$M$32</formula>
    </cfRule>
    <cfRule type="cellIs" dxfId="18" priority="19" stopIfTrue="1" operator="equal">
      <formula>$M$31</formula>
    </cfRule>
    <cfRule type="cellIs" dxfId="17" priority="20" stopIfTrue="1" operator="equal">
      <formula>$M$30</formula>
    </cfRule>
    <cfRule type="cellIs" dxfId="16" priority="21" operator="equal">
      <formula>$M$29</formula>
    </cfRule>
  </conditionalFormatting>
  <conditionalFormatting sqref="F34:F36">
    <cfRule type="cellIs" dxfId="15" priority="14" stopIfTrue="1" operator="equal">
      <formula>$M$32</formula>
    </cfRule>
    <cfRule type="cellIs" dxfId="14" priority="15" stopIfTrue="1" operator="equal">
      <formula>$M$31</formula>
    </cfRule>
    <cfRule type="cellIs" dxfId="13" priority="16" stopIfTrue="1" operator="equal">
      <formula>$M$30</formula>
    </cfRule>
    <cfRule type="cellIs" dxfId="12" priority="17" operator="equal">
      <formula>$M$29</formula>
    </cfRule>
  </conditionalFormatting>
  <conditionalFormatting sqref="F38:F40">
    <cfRule type="cellIs" dxfId="11" priority="12" stopIfTrue="1" operator="equal">
      <formula>$M$30</formula>
    </cfRule>
    <cfRule type="cellIs" dxfId="10" priority="13" operator="equal">
      <formula>$M$29</formula>
    </cfRule>
    <cfRule type="cellIs" dxfId="9" priority="10" stopIfTrue="1" operator="equal">
      <formula>$M$32</formula>
    </cfRule>
    <cfRule type="cellIs" dxfId="8" priority="11" stopIfTrue="1" operator="equal">
      <formula>$M$31</formula>
    </cfRule>
  </conditionalFormatting>
  <conditionalFormatting sqref="F42:F44">
    <cfRule type="cellIs" dxfId="7" priority="7" stopIfTrue="1" operator="equal">
      <formula>$M$31</formula>
    </cfRule>
    <cfRule type="cellIs" dxfId="6" priority="9" operator="equal">
      <formula>$M$29</formula>
    </cfRule>
    <cfRule type="cellIs" dxfId="5" priority="8" stopIfTrue="1" operator="equal">
      <formula>$M$30</formula>
    </cfRule>
    <cfRule type="cellIs" dxfId="4" priority="6" stopIfTrue="1" operator="equal">
      <formula>$M$32</formula>
    </cfRule>
  </conditionalFormatting>
  <conditionalFormatting sqref="F46:F48">
    <cfRule type="cellIs" dxfId="3" priority="5" operator="equal">
      <formula>$M$29</formula>
    </cfRule>
    <cfRule type="cellIs" dxfId="2" priority="4" stopIfTrue="1" operator="equal">
      <formula>$M$30</formula>
    </cfRule>
    <cfRule type="cellIs" dxfId="1" priority="3" stopIfTrue="1" operator="equal">
      <formula>$M$31</formula>
    </cfRule>
    <cfRule type="cellIs" dxfId="0" priority="2" stopIfTrue="1" operator="equal">
      <formula>$M$32</formula>
    </cfRule>
  </conditionalFormatting>
  <dataValidations count="1">
    <dataValidation type="list" allowBlank="1" showInputMessage="1" showErrorMessage="1" sqref="F10:F12 F26:F28 F22:F24 F18:F20 F14:F16 F30:F32 F34:F36 F38:F40 F42:F44 F46:F48" xr:uid="{0A7A259D-7D01-455C-BD4B-FB68B683260E}">
      <formula1>$M$29:$M$32</formula1>
    </dataValidation>
  </dataValidations>
  <printOptions horizontalCentered="1"/>
  <pageMargins left="0.39370078740157483" right="0.39370078740157483" top="0.78740157480314965" bottom="0.39370078740157483" header="0" footer="0"/>
  <pageSetup paperSize="9" scale="68" orientation="landscape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290693-30ae-4aa0-aa16-b300ab5c97be">
      <Terms xmlns="http://schemas.microsoft.com/office/infopath/2007/PartnerControls"/>
    </lcf76f155ced4ddcb4097134ff3c332f>
    <TaxCatchAll xmlns="2bbfb898-ef79-41bb-bf15-a814c1ecb9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6" ma:contentTypeDescription="Crie um novo documento." ma:contentTypeScope="" ma:versionID="ee5b157e6a55b7085903797f83d0b328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011aa70f619cc53388051171674dd6f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D8CFB-0667-406C-ABCE-72BCD1342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574E5-1015-42EC-B78E-4143BC0BE8CE}">
  <ds:schemaRefs>
    <ds:schemaRef ds:uri="http://schemas.microsoft.com/office/2006/documentManagement/types"/>
    <ds:schemaRef ds:uri="ea66410e-5d66-466a-aaca-94b7b2241bf3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EAF350-7920-47FD-A2E8-8981F0EC3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Ameaças Avaliação</vt:lpstr>
      <vt:lpstr>Ameaças Estratégia</vt:lpstr>
      <vt:lpstr>Oportunidades</vt:lpstr>
      <vt:lpstr>Gráfico Severidade Automatico</vt:lpstr>
      <vt:lpstr> Oportunidades</vt:lpstr>
      <vt:lpstr>' Oportunidades'!Area_de_impressao</vt:lpstr>
      <vt:lpstr>'Ameaças Avaliação'!Area_de_impressao</vt:lpstr>
      <vt:lpstr>'Ameaças Estratégia'!Area_de_impressao</vt:lpstr>
      <vt:lpstr>'Gráfico Severidade Automatico'!Area_de_impressao</vt:lpstr>
      <vt:lpstr>Oportunidades!Area_de_impressao</vt:lpstr>
      <vt:lpstr>'Ameaças Estratégia'!Titulos_de_impressao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2023-06-19T22:36:38Z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0x0101009850FD825AD81E4288D1901F5D55A060</vt:lpwstr>
  </property>
</Properties>
</file>